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6236" yWindow="-228" windowWidth="12660" windowHeight="12504" tabRatio="727" firstSheet="15" activeTab="19"/>
  </bookViews>
  <sheets>
    <sheet name="ÖSSZEFÜGGÉSEK" sheetId="75" r:id="rId1"/>
    <sheet name="1.1.sz.mell." sheetId="1" r:id="rId2"/>
    <sheet name="2.1.sz.mell  " sheetId="73" r:id="rId3"/>
    <sheet name="2.2.sz.mell  " sheetId="61" r:id="rId4"/>
    <sheet name="ELLENŐRZÉS-1.sz.2.a.sz.2.b.sz." sheetId="76" r:id="rId5"/>
    <sheet name="3.sz.mell.  " sheetId="62" r:id="rId6"/>
    <sheet name="4.sz.mell." sheetId="77" r:id="rId7"/>
    <sheet name="5.sz.mell." sheetId="78" r:id="rId8"/>
    <sheet name="6.sz.mell." sheetId="63" r:id="rId9"/>
    <sheet name="7.sz.mell." sheetId="64" r:id="rId10"/>
    <sheet name="8. sz. mell. " sheetId="71" r:id="rId11"/>
    <sheet name="9.1. sz. mell" sheetId="3" r:id="rId12"/>
    <sheet name="10.sz.mell" sheetId="89" r:id="rId13"/>
    <sheet name="1. sz tájékoztató t." sheetId="87" r:id="rId14"/>
    <sheet name="2. sz tájékoztató t" sheetId="66" r:id="rId15"/>
    <sheet name="3. sz tájékoztató t." sheetId="88" r:id="rId16"/>
    <sheet name="4.sz tájékoztató t." sheetId="24" r:id="rId17"/>
    <sheet name="5.sz tájékoztató t." sheetId="2" r:id="rId18"/>
    <sheet name="6.sz tájékoztató t." sheetId="70" r:id="rId19"/>
    <sheet name="7. sz tájékoztató t." sheetId="128" r:id="rId20"/>
    <sheet name="Munka1" sheetId="94" r:id="rId21"/>
  </sheets>
  <definedNames>
    <definedName name="_xlnm.Print_Titles" localSheetId="11">'9.1. sz. mell'!$1:$6</definedName>
    <definedName name="_xlnm.Print_Area" localSheetId="13">'1. sz tájékoztató t.'!$A$1:$E$147</definedName>
    <definedName name="_xlnm.Print_Area" localSheetId="1">'1.1.sz.mell.'!$A$1:$C$159</definedName>
    <definedName name="_xlnm.Print_Area" localSheetId="19">'7. sz tájékoztató t.'!$A$1:$E$37</definedName>
  </definedNames>
  <calcPr calcId="125725"/>
</workbook>
</file>

<file path=xl/calcChain.xml><?xml version="1.0" encoding="utf-8"?>
<calcChain xmlns="http://schemas.openxmlformats.org/spreadsheetml/2006/main">
  <c r="C1" i="3"/>
  <c r="A1" i="78"/>
  <c r="F1" i="61"/>
  <c r="F1" i="73"/>
  <c r="C18"/>
  <c r="C140" i="3"/>
  <c r="E3" i="128"/>
  <c r="E26" s="1"/>
  <c r="C3"/>
  <c r="C26" s="1"/>
  <c r="D3"/>
  <c r="D26" s="1"/>
  <c r="E29"/>
  <c r="D29"/>
  <c r="C29"/>
  <c r="E9"/>
  <c r="E8"/>
  <c r="E20" s="1"/>
  <c r="E22" s="1"/>
  <c r="D9"/>
  <c r="D8" s="1"/>
  <c r="D20" s="1"/>
  <c r="D22" s="1"/>
  <c r="C9"/>
  <c r="C8" s="1"/>
  <c r="C20" s="1"/>
  <c r="C22" s="1"/>
  <c r="D93" i="87"/>
  <c r="E93"/>
  <c r="D114"/>
  <c r="E114"/>
  <c r="D128"/>
  <c r="E128"/>
  <c r="D129"/>
  <c r="E129"/>
  <c r="D133"/>
  <c r="E133"/>
  <c r="D140"/>
  <c r="E140"/>
  <c r="D145"/>
  <c r="E145"/>
  <c r="D153"/>
  <c r="E153"/>
  <c r="D154"/>
  <c r="E154"/>
  <c r="C145"/>
  <c r="C140"/>
  <c r="C133"/>
  <c r="C129"/>
  <c r="C114"/>
  <c r="C93"/>
  <c r="D5"/>
  <c r="E5"/>
  <c r="D12"/>
  <c r="E12"/>
  <c r="D19"/>
  <c r="E19"/>
  <c r="D27"/>
  <c r="D26" s="1"/>
  <c r="D62" s="1"/>
  <c r="D34"/>
  <c r="D57"/>
  <c r="D72"/>
  <c r="E27"/>
  <c r="E26" s="1"/>
  <c r="E62" s="1"/>
  <c r="E34"/>
  <c r="E72"/>
  <c r="D46"/>
  <c r="E46"/>
  <c r="D52"/>
  <c r="E52"/>
  <c r="E57"/>
  <c r="D63"/>
  <c r="D86" s="1"/>
  <c r="E63"/>
  <c r="E86" s="1"/>
  <c r="D67"/>
  <c r="E67"/>
  <c r="D75"/>
  <c r="E75"/>
  <c r="D79"/>
  <c r="E79"/>
  <c r="C79"/>
  <c r="C75"/>
  <c r="C72"/>
  <c r="C67"/>
  <c r="C63"/>
  <c r="C86" s="1"/>
  <c r="C57"/>
  <c r="C52"/>
  <c r="C46"/>
  <c r="C34"/>
  <c r="C27"/>
  <c r="C26" s="1"/>
  <c r="C62" s="1"/>
  <c r="C87" s="1"/>
  <c r="C19"/>
  <c r="C12"/>
  <c r="C5"/>
  <c r="C146" i="3"/>
  <c r="C133"/>
  <c r="C93"/>
  <c r="C30"/>
  <c r="F3" i="64"/>
  <c r="E29" i="73"/>
  <c r="C145" i="1"/>
  <c r="C133"/>
  <c r="C93"/>
  <c r="C27"/>
  <c r="A1" i="70"/>
  <c r="B3" i="2"/>
  <c r="A1"/>
  <c r="A1" i="24"/>
  <c r="H4" i="66"/>
  <c r="G4"/>
  <c r="F4"/>
  <c r="E4"/>
  <c r="D3"/>
  <c r="C3" i="87"/>
  <c r="C91" s="1"/>
  <c r="D3"/>
  <c r="D91" s="1"/>
  <c r="A20" i="89"/>
  <c r="A47" i="71"/>
  <c r="D4"/>
  <c r="D14" s="1"/>
  <c r="D27" s="1"/>
  <c r="D37" s="1"/>
  <c r="C4"/>
  <c r="C14" s="1"/>
  <c r="C27" s="1"/>
  <c r="C37" s="1"/>
  <c r="B4"/>
  <c r="B14" s="1"/>
  <c r="B27" s="1"/>
  <c r="B37" s="1"/>
  <c r="F3" i="63"/>
  <c r="D3"/>
  <c r="D3" i="64" s="1"/>
  <c r="C4" i="62"/>
  <c r="D4"/>
  <c r="E4" s="1"/>
  <c r="A12" i="75"/>
  <c r="A11" i="76" s="1"/>
  <c r="C3" i="1"/>
  <c r="C4" i="73" s="1"/>
  <c r="A4" i="76"/>
  <c r="H16" i="66"/>
  <c r="G16"/>
  <c r="F16"/>
  <c r="E16"/>
  <c r="D16"/>
  <c r="H14"/>
  <c r="G14"/>
  <c r="F14"/>
  <c r="E14"/>
  <c r="D14"/>
  <c r="H12"/>
  <c r="G12"/>
  <c r="F12"/>
  <c r="E12"/>
  <c r="D12"/>
  <c r="H9"/>
  <c r="G9"/>
  <c r="F9"/>
  <c r="E9"/>
  <c r="D9"/>
  <c r="I9" s="1"/>
  <c r="I18" s="1"/>
  <c r="H6"/>
  <c r="H18"/>
  <c r="G6"/>
  <c r="G18"/>
  <c r="F6"/>
  <c r="F18"/>
  <c r="E6"/>
  <c r="E18"/>
  <c r="D6"/>
  <c r="D18"/>
  <c r="D30" i="88"/>
  <c r="C30"/>
  <c r="C129" i="3"/>
  <c r="C154"/>
  <c r="C114"/>
  <c r="C82"/>
  <c r="C78"/>
  <c r="C75"/>
  <c r="C70"/>
  <c r="C66"/>
  <c r="C60"/>
  <c r="C55"/>
  <c r="C49"/>
  <c r="C37"/>
  <c r="C29"/>
  <c r="C22"/>
  <c r="C15"/>
  <c r="C8"/>
  <c r="E17" i="61"/>
  <c r="E18" i="73"/>
  <c r="D13" i="76" s="1"/>
  <c r="C17" i="61"/>
  <c r="D6" i="76" s="1"/>
  <c r="C140" i="1"/>
  <c r="C129"/>
  <c r="C114"/>
  <c r="C79"/>
  <c r="C75"/>
  <c r="C72"/>
  <c r="C67"/>
  <c r="C63"/>
  <c r="C57"/>
  <c r="C52"/>
  <c r="C46"/>
  <c r="C34"/>
  <c r="C26"/>
  <c r="C19"/>
  <c r="C12"/>
  <c r="C5"/>
  <c r="E30" i="61"/>
  <c r="C18"/>
  <c r="C19" i="73"/>
  <c r="C29" s="1"/>
  <c r="C24" i="61"/>
  <c r="C24" i="73"/>
  <c r="E16" i="89"/>
  <c r="F16"/>
  <c r="D16"/>
  <c r="G16" s="1"/>
  <c r="C16"/>
  <c r="G15"/>
  <c r="G14"/>
  <c r="G13"/>
  <c r="G12"/>
  <c r="G11"/>
  <c r="G10"/>
  <c r="C8" i="78"/>
  <c r="C11" i="77"/>
  <c r="C11" i="62"/>
  <c r="D11"/>
  <c r="E11"/>
  <c r="F8"/>
  <c r="F9"/>
  <c r="F10"/>
  <c r="F7"/>
  <c r="F6"/>
  <c r="I17" i="66"/>
  <c r="O21" i="24"/>
  <c r="O9"/>
  <c r="B35" i="71"/>
  <c r="E28"/>
  <c r="E30"/>
  <c r="E31"/>
  <c r="E32"/>
  <c r="E35" s="1"/>
  <c r="E33"/>
  <c r="E34"/>
  <c r="D35"/>
  <c r="C35"/>
  <c r="E5"/>
  <c r="E7"/>
  <c r="E12" s="1"/>
  <c r="E8"/>
  <c r="E9"/>
  <c r="E10"/>
  <c r="E11"/>
  <c r="D12"/>
  <c r="C12"/>
  <c r="B12"/>
  <c r="E6"/>
  <c r="E15"/>
  <c r="E22" s="1"/>
  <c r="E16"/>
  <c r="E17"/>
  <c r="E18"/>
  <c r="E19"/>
  <c r="E20"/>
  <c r="E21"/>
  <c r="B22"/>
  <c r="C22"/>
  <c r="D22"/>
  <c r="E29"/>
  <c r="E38"/>
  <c r="E45" s="1"/>
  <c r="E39"/>
  <c r="E40"/>
  <c r="E41"/>
  <c r="E42"/>
  <c r="E43"/>
  <c r="E44"/>
  <c r="B45"/>
  <c r="C45"/>
  <c r="D45"/>
  <c r="D52"/>
  <c r="D38" i="70"/>
  <c r="I6" i="66"/>
  <c r="I7"/>
  <c r="I8"/>
  <c r="I10"/>
  <c r="I11"/>
  <c r="I12"/>
  <c r="I13"/>
  <c r="I14"/>
  <c r="I15"/>
  <c r="I16"/>
  <c r="F5" i="64"/>
  <c r="F6"/>
  <c r="F7"/>
  <c r="F24" s="1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F5" i="63"/>
  <c r="F6"/>
  <c r="F7"/>
  <c r="F8"/>
  <c r="F9"/>
  <c r="F10"/>
  <c r="F11"/>
  <c r="F12"/>
  <c r="F13"/>
  <c r="F14"/>
  <c r="F15"/>
  <c r="F16"/>
  <c r="F17"/>
  <c r="F18"/>
  <c r="F19"/>
  <c r="F20"/>
  <c r="F21"/>
  <c r="F22"/>
  <c r="F23"/>
  <c r="B23"/>
  <c r="D23"/>
  <c r="E23"/>
  <c r="O5" i="24"/>
  <c r="N14"/>
  <c r="N25"/>
  <c r="N26" s="1"/>
  <c r="M14"/>
  <c r="M25"/>
  <c r="M26"/>
  <c r="L14"/>
  <c r="L25"/>
  <c r="L26" s="1"/>
  <c r="K14"/>
  <c r="K25"/>
  <c r="K26"/>
  <c r="J14"/>
  <c r="J25"/>
  <c r="J26" s="1"/>
  <c r="I14"/>
  <c r="I26" s="1"/>
  <c r="H14"/>
  <c r="H25"/>
  <c r="H26" s="1"/>
  <c r="G14"/>
  <c r="G26" s="1"/>
  <c r="G25"/>
  <c r="F14"/>
  <c r="E14"/>
  <c r="E26" s="1"/>
  <c r="D14"/>
  <c r="C14"/>
  <c r="O14" s="1"/>
  <c r="E25"/>
  <c r="C25"/>
  <c r="O25" s="1"/>
  <c r="D25"/>
  <c r="F25"/>
  <c r="I25"/>
  <c r="D26"/>
  <c r="O24"/>
  <c r="O23"/>
  <c r="O22"/>
  <c r="O20"/>
  <c r="O19"/>
  <c r="O18"/>
  <c r="O17"/>
  <c r="O16"/>
  <c r="O13"/>
  <c r="O12"/>
  <c r="O11"/>
  <c r="O10"/>
  <c r="O8"/>
  <c r="O7"/>
  <c r="O6"/>
  <c r="B25" i="2"/>
  <c r="C32" i="61"/>
  <c r="C30"/>
  <c r="C31" s="1"/>
  <c r="C33"/>
  <c r="E31" i="73"/>
  <c r="C91" i="1"/>
  <c r="E30" i="73"/>
  <c r="D15" i="76" s="1"/>
  <c r="C31" i="73"/>
  <c r="C89" i="3"/>
  <c r="D33" i="128"/>
  <c r="D35" s="1"/>
  <c r="C33"/>
  <c r="E33"/>
  <c r="E35" s="1"/>
  <c r="C35"/>
  <c r="F26" i="24"/>
  <c r="C153" i="87"/>
  <c r="C154" s="1"/>
  <c r="C128"/>
  <c r="C128" i="3"/>
  <c r="C155" s="1"/>
  <c r="C65"/>
  <c r="C90" s="1"/>
  <c r="F11" i="62"/>
  <c r="E31" i="61"/>
  <c r="D14" i="76"/>
  <c r="E32" i="61"/>
  <c r="C128" i="1"/>
  <c r="B13" i="76"/>
  <c r="C86" i="1"/>
  <c r="B7" i="76" s="1"/>
  <c r="C62" i="1"/>
  <c r="C158" s="1"/>
  <c r="C87"/>
  <c r="B8" i="76" s="1"/>
  <c r="B6"/>
  <c r="E6" s="1"/>
  <c r="C153" i="1"/>
  <c r="B14" i="76" s="1"/>
  <c r="E14" s="1"/>
  <c r="E33" i="61"/>
  <c r="E13" i="76" l="1"/>
  <c r="C3" i="77"/>
  <c r="E3" i="87"/>
  <c r="E91" s="1"/>
  <c r="E3" i="63"/>
  <c r="E3" i="64" s="1"/>
  <c r="O26" i="24"/>
  <c r="E87" i="87"/>
  <c r="D87"/>
  <c r="C32" i="73"/>
  <c r="E32"/>
  <c r="C30"/>
  <c r="D8" i="76" s="1"/>
  <c r="E8" s="1"/>
  <c r="D7"/>
  <c r="E4" i="73"/>
  <c r="C4" i="61"/>
  <c r="E4"/>
  <c r="E7" i="76"/>
  <c r="C154" i="1"/>
  <c r="B15" i="76" s="1"/>
  <c r="E15" s="1"/>
  <c r="C159" i="1"/>
  <c r="C26" i="24"/>
</calcChain>
</file>

<file path=xl/sharedStrings.xml><?xml version="1.0" encoding="utf-8"?>
<sst xmlns="http://schemas.openxmlformats.org/spreadsheetml/2006/main" count="1544" uniqueCount="546">
  <si>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</si>
  <si>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</si>
  <si>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</si>
  <si>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</si>
  <si>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</si>
  <si>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</si>
  <si>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</si>
  <si>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</si>
  <si>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</si>
  <si>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</si>
  <si>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</si>
  <si>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</si>
  <si>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</si>
  <si>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</si>
  <si>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</si>
  <si>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</si>
  <si>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</si>
  <si>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</si>
  <si>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</si>
  <si>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</si>
  <si>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</si>
  <si>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</si>
  <si>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</si>
  <si>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</si>
  <si>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</si>
  <si>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</si>
  <si>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</si>
  <si>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</si>
  <si>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</si>
  <si>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</si>
  <si>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</si>
  <si>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</si>
  <si>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</si>
  <si>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</si>
  <si>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</si>
  <si>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</si>
  <si>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</si>
  <si>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</si>
  <si>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</si>
  <si>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</si>
  <si>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</si>
  <si>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</si>
  <si>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</si>
  <si>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</si>
  <si>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</si>
  <si>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</si>
  <si>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</si>
  <si>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</si>
  <si>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</si>
  <si>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</si>
  <si>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</si>
  <si>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</si>
  <si>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</si>
  <si>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</si>
  <si>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</si>
  <si>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</si>
  <si>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</si>
  <si>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</si>
  <si>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</si>
  <si>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</si>
  <si>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</si>
  <si>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</si>
  <si>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</si>
  <si>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</si>
  <si>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</si>
  <si>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</si>
  <si>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</si>
  <si>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</si>
  <si>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</si>
  <si>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</si>
  <si>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</si>
  <si>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</si>
  <si>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</si>
  <si>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</si>
  <si>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</si>
  <si>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</si>
  <si>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</si>
  <si>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</si>
  <si>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</si>
  <si>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</si>
  <si>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</si>
  <si>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</si>
  <si>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</si>
  <si>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</si>
  <si>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</si>
  <si>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</si>
  <si>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</si>
  <si>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</si>
  <si>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</si>
  <si>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</si>
  <si>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</si>
  <si>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</si>
  <si>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</si>
  <si>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</si>
  <si>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</si>
  <si>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</si>
  <si>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</si>
  <si>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</si>
  <si>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</si>
  <si>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</si>
  <si>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</si>
  <si>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</si>
  <si>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</si>
  <si>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</si>
  <si>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</si>
  <si>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</si>
  <si>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</si>
  <si>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</si>
  <si>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</si>
  <si>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</si>
  <si>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</si>
  <si>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</si>
  <si>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</si>
  <si>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</si>
  <si>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</si>
  <si>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</si>
  <si>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</si>
  <si>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</si>
  <si>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</si>
  <si>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</si>
  <si>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</si>
  <si>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</si>
  <si>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</si>
  <si>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</si>
  <si>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</si>
  <si>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</si>
  <si>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</si>
  <si>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</si>
  <si>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</si>
  <si>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</si>
  <si>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</si>
  <si>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</si>
  <si>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</si>
  <si>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</si>
  <si>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</si>
  <si>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</si>
  <si>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</si>
  <si>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</si>
  <si>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</si>
  <si>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</si>
  <si>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</si>
  <si>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</si>
  <si>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</si>
  <si>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</si>
  <si>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</si>
  <si>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</si>
  <si>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</si>
  <si>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</si>
  <si>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</si>
  <si>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</si>
  <si>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</si>
  <si>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</si>
  <si>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</si>
  <si>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</si>
  <si>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</si>
  <si>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</si>
  <si>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</si>
  <si>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</si>
  <si>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</si>
  <si>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</si>
  <si>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</si>
  <si>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</si>
  <si>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</si>
  <si>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</si>
  <si>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</si>
  <si>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</si>
  <si>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</si>
  <si>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</si>
  <si>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</si>
  <si>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</si>
  <si>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</si>
  <si>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</si>
  <si>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</si>
  <si>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</si>
  <si>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</si>
  <si>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</si>
  <si>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</si>
  <si>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</si>
  <si>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</si>
  <si>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</si>
  <si>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</si>
  <si>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</si>
  <si>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</si>
  <si>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</si>
  <si>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</si>
  <si>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</si>
  <si>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</si>
  <si>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</si>
  <si>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</si>
  <si>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</si>
  <si>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</si>
  <si>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</si>
  <si>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</si>
  <si>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</si>
  <si>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</si>
  <si>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</si>
  <si>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</si>
  <si>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</si>
  <si>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</si>
  <si>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</si>
  <si>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</si>
  <si>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</si>
  <si>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</si>
  <si>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</si>
  <si>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</si>
  <si>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</si>
  <si>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</si>
  <si>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</si>
  <si>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</si>
  <si>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</si>
  <si>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</si>
  <si>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</si>
  <si>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</si>
  <si>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</si>
  <si>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</si>
  <si>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</si>
  <si>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</si>
  <si>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</si>
  <si>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</si>
  <si>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</si>
  <si>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</si>
  <si>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</si>
  <si>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</si>
  <si>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</si>
  <si>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</si>
  <si>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</si>
  <si>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</si>
  <si>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</si>
  <si>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</si>
  <si>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</si>
  <si>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</si>
  <si>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</si>
  <si>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</si>
  <si>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</si>
  <si>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</si>
  <si>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</si>
  <si>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</si>
  <si>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</si>
  <si>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</si>
  <si>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</si>
  <si>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</si>
  <si>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</si>
  <si>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</si>
  <si>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</si>
  <si>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</si>
  <si>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</si>
  <si>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</si>
  <si>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</si>
  <si>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</si>
  <si>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</si>
  <si>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</si>
  <si>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</si>
  <si>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</si>
  <si>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</si>
  <si>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</si>
  <si>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</si>
  <si>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</si>
  <si>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</si>
  <si>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</si>
  <si>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</si>
  <si>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</si>
  <si>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</si>
  <si>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</si>
  <si>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</si>
  <si>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</si>
  <si>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</si>
  <si>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</si>
  <si>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</si>
  <si>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</si>
  <si>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</si>
  <si>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</si>
  <si>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</si>
  <si>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</si>
  <si>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</si>
  <si>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</si>
  <si>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</si>
  <si>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</si>
  <si>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</si>
  <si>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</si>
  <si>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</si>
  <si>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</si>
  <si>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</si>
  <si>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</si>
  <si>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</si>
  <si>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</si>
  <si>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</si>
  <si>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</si>
  <si>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</si>
  <si>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</si>
  <si>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</si>
  <si>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</si>
  <si>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</si>
  <si>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</si>
  <si>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</si>
  <si>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</si>
  <si>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</si>
  <si>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</si>
  <si>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</si>
  <si>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</si>
  <si>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</si>
  <si>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</si>
  <si>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</si>
  <si>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</si>
  <si>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</si>
  <si>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</si>
  <si>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</si>
  <si>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</si>
  <si>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</si>
  <si>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</si>
  <si>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</si>
  <si>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</si>
  <si>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</si>
  <si>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</si>
  <si>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</si>
  <si>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</si>
  <si>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</si>
  <si>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</si>
  <si>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</si>
  <si>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</si>
  <si>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</si>
  <si>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</si>
  <si>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</si>
  <si>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</si>
  <si>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</si>
  <si>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</si>
  <si>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</si>
  <si>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</si>
  <si>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</si>
  <si>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</si>
  <si>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</si>
  <si>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</si>
  <si>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</si>
  <si>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</si>
  <si>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</si>
  <si>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</si>
  <si>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</si>
  <si>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</si>
  <si>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</si>
  <si>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</si>
  <si>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</si>
  <si>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</si>
  <si>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</si>
  <si>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</si>
  <si>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</si>
  <si>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</si>
  <si>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</si>
  <si>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</si>
  <si>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</si>
  <si>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</si>
  <si>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</si>
  <si>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</si>
  <si>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</si>
  <si>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</si>
  <si>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</si>
  <si>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</si>
  <si>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</si>
  <si>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</si>
  <si>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</si>
  <si>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</si>
  <si>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</si>
  <si>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</si>
  <si>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</si>
  <si>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</si>
  <si>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</si>
  <si>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</si>
  <si>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</si>
  <si>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</si>
  <si>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</si>
  <si>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</si>
  <si>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</si>
  <si>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</si>
  <si>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</si>
  <si>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</si>
  <si>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</si>
  <si>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</si>
  <si>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</si>
  <si>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</si>
  <si>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</si>
  <si>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</si>
  <si>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</si>
  <si>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</si>
  <si>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</si>
  <si>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</si>
  <si>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</si>
  <si>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</si>
  <si>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</si>
  <si>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</si>
  <si>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</si>
  <si>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</si>
  <si>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</si>
  <si>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</si>
  <si>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</si>
  <si>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</si>
  <si>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</si>
  <si>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</si>
  <si>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</si>
  <si>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</si>
  <si>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</si>
  <si>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</si>
  <si>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</si>
  <si>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</si>
  <si>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</si>
  <si>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</si>
  <si>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</si>
  <si>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</si>
  <si>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</si>
  <si>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</si>
  <si>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</si>
  <si>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</si>
  <si>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</si>
  <si>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</si>
  <si>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</si>
  <si>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</si>
  <si>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</si>
  <si>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</si>
  <si>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</si>
  <si>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</si>
  <si>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</si>
  <si>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</si>
  <si>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</si>
  <si>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</si>
  <si>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</si>
  <si>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</si>
  <si>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</si>
  <si>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</si>
  <si>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</si>
  <si>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</si>
  <si>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</si>
  <si>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</si>
  <si>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</si>
  <si>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</si>
  <si>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</si>
  <si>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</si>
  <si>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</si>
  <si>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</si>
  <si>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</si>
  <si>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</si>
  <si>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</si>
  <si>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</si>
  <si>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</si>
  <si>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</si>
  <si>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</si>
  <si>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</si>
  <si>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</si>
  <si>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</si>
  <si>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</si>
  <si>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</si>
  <si>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</si>
  <si>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</si>
  <si>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</si>
  <si>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</si>
  <si>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</si>
  <si>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</si>
  <si>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</si>
  <si>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</si>
  <si>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</si>
  <si>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</si>
  <si>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</si>
  <si>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</si>
  <si>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</si>
  <si>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</si>
  <si>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</si>
  <si>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</si>
  <si>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</si>
  <si>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</si>
  <si>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</si>
  <si>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</si>
  <si>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</si>
  <si>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</si>
  <si>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</si>
  <si>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</si>
  <si>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</si>
  <si>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</si>
  <si>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</si>
  <si>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</si>
  <si>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</si>
  <si>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</si>
  <si>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</si>
  <si>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</si>
  <si>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</si>
  <si>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</si>
  <si>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</si>
  <si>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</si>
  <si>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</si>
  <si>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</si>
  <si>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</si>
  <si>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</si>
  <si>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</si>
  <si>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</si>
  <si>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</si>
  <si>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</si>
  <si>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</si>
  <si>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</si>
  <si>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</si>
  <si>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</si>
  <si>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</si>
  <si>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</si>
  <si>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</si>
  <si>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</si>
  <si>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</si>
  <si>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</si>
  <si>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</si>
  <si>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</si>
  <si>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</si>
  <si>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</si>
  <si>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</si>
  <si>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</si>
  <si>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</si>
  <si>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</si>
  <si>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</si>
  <si>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</si>
  <si>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</si>
  <si>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</si>
  <si>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</si>
  <si>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</si>
  <si>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</si>
  <si>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</si>
  <si>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</si>
  <si>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 xml:space="preserve">2. tájékoztató tábla  </t>
  </si>
  <si>
    <t>5. tájékoztató tábla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</si>
  <si>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</si>
  <si>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</si>
  <si>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</si>
  <si>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</si>
  <si>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</si>
  <si>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</si>
  <si>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</si>
  <si>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</si>
  <si>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</si>
  <si>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</si>
  <si>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</si>
  <si>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</si>
  <si>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</si>
  <si>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</si>
  <si>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</si>
  <si>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</si>
  <si>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</si>
  <si>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</si>
  <si>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</si>
  <si>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Nemesládony Község Önkormányzata adósságot keletzkeztető ügyletekből és kezességvállalásokból fennálló kötelezettségei</t>
  </si>
  <si>
    <t>Nemesládony Község Önkormányzata</t>
  </si>
  <si>
    <t>Települési önkormányzatok működési támogatása</t>
  </si>
  <si>
    <t>Települési önkormányzatok szociális feladatainak egyéb támogatása</t>
  </si>
  <si>
    <t>Települési önkormányzatok nyilvános könyvtári és közművelődési feladatainak támogatása</t>
  </si>
  <si>
    <t>Nemesládony Önkormányzat saját bevételeinek részletezése az adósságot keletkeztető ügyletből származó tárgyévi fizetési kötelezettség megállapításához</t>
  </si>
  <si>
    <t>Nemesládony Önkormányzata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</si>
</sst>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48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624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1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21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9" xfId="5" applyFont="1" applyFill="1" applyBorder="1" applyAlignment="1" applyProtection="1">
      <alignment horizontal="center" vertical="center"/>
    </xf>
    <xf numFmtId="0" fontId="31" fillId="0" borderId="33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2" fillId="0" borderId="7" xfId="5" applyFont="1" applyFill="1" applyBorder="1" applyAlignment="1" applyProtection="1">
      <alignment horizontal="left" vertical="center" indent="1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164" fontId="22" fillId="0" borderId="17" xfId="5" applyNumberFormat="1" applyFont="1" applyFill="1" applyBorder="1" applyAlignment="1" applyProtection="1">
      <alignment vertical="center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30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21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21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34" xfId="0" applyFont="1" applyFill="1" applyBorder="1" applyAlignment="1" applyProtection="1">
      <alignment horizontal="left" vertical="center" wrapText="1"/>
      <protection locked="0"/>
    </xf>
    <xf numFmtId="0" fontId="27" fillId="0" borderId="35" xfId="0" applyFont="1" applyFill="1" applyBorder="1" applyAlignment="1" applyProtection="1">
      <alignment horizontal="left" vertical="center" wrapText="1"/>
      <protection locked="0"/>
    </xf>
    <xf numFmtId="0" fontId="27" fillId="0" borderId="36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15" fillId="2" borderId="37" xfId="0" applyNumberFormat="1" applyFont="1" applyFill="1" applyBorder="1" applyAlignment="1" applyProtection="1">
      <alignment horizontal="left" vertical="center" wrapText="1" indent="2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9" xfId="0" applyFont="1" applyFill="1" applyBorder="1" applyAlignment="1" applyProtection="1">
      <alignment horizontal="right"/>
    </xf>
    <xf numFmtId="164" fontId="37" fillId="0" borderId="39" xfId="4" applyNumberFormat="1" applyFont="1" applyFill="1" applyBorder="1" applyAlignment="1" applyProtection="1">
      <alignment horizontal="left" vertical="center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31" xfId="4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30" xfId="1" applyNumberFormat="1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40" xfId="4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165" fontId="15" fillId="0" borderId="3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4" xfId="4" applyFont="1" applyFill="1" applyBorder="1" applyAlignment="1" applyProtection="1">
      <alignment horizontal="center" vertical="center"/>
    </xf>
    <xf numFmtId="0" fontId="30" fillId="0" borderId="21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/>
    <xf numFmtId="165" fontId="30" fillId="0" borderId="20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0" fillId="0" borderId="4" xfId="4" applyFont="1" applyFill="1" applyBorder="1" applyProtection="1">
      <protection locked="0"/>
    </xf>
    <xf numFmtId="0" fontId="30" fillId="0" borderId="2" xfId="4" applyFont="1" applyFill="1" applyBorder="1" applyProtection="1">
      <protection locked="0"/>
    </xf>
    <xf numFmtId="0" fontId="30" fillId="0" borderId="6" xfId="4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7" fillId="0" borderId="38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31" fillId="0" borderId="23" xfId="0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5" xfId="0" applyNumberFormat="1" applyFont="1" applyFill="1" applyBorder="1" applyAlignment="1" applyProtection="1">
      <alignment horizontal="left" vertical="center" wrapText="1" indent="2"/>
    </xf>
    <xf numFmtId="3" fontId="32" fillId="0" borderId="21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3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41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0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6" xfId="0" applyFont="1" applyFill="1" applyBorder="1" applyAlignment="1" applyProtection="1">
      <alignment vertical="center" wrapText="1"/>
    </xf>
    <xf numFmtId="0" fontId="4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30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0" fillId="0" borderId="47" xfId="0" applyFill="1" applyBorder="1" applyProtection="1"/>
    <xf numFmtId="0" fontId="6" fillId="0" borderId="47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40" xfId="4" applyNumberFormat="1" applyFont="1" applyFill="1" applyBorder="1" applyAlignment="1" applyProtection="1">
      <alignment horizontal="right" vertical="center" wrapText="1" indent="1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1" xfId="0" applyNumberFormat="1" applyFont="1" applyFill="1" applyBorder="1" applyAlignment="1" applyProtection="1">
      <alignment horizontal="center" vertical="center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164" fontId="20" fillId="0" borderId="37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9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7" xfId="0" applyNumberFormat="1" applyFont="1" applyFill="1" applyBorder="1" applyAlignment="1" applyProtection="1">
      <alignment vertical="center" wrapText="1"/>
    </xf>
    <xf numFmtId="164" fontId="29" fillId="0" borderId="25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9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2" xfId="0" applyFont="1" applyBorder="1" applyAlignment="1" applyProtection="1">
      <alignment horizontal="left" vertical="center" wrapText="1" indent="1"/>
    </xf>
    <xf numFmtId="164" fontId="20" fillId="0" borderId="33" xfId="4" applyNumberFormat="1" applyFont="1" applyFill="1" applyBorder="1" applyAlignment="1" applyProtection="1">
      <alignment horizontal="right" vertical="center" wrapText="1" indent="1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Border="1" applyAlignment="1" applyProtection="1">
      <alignment horizontal="right" vertical="center" wrapText="1" indent="1"/>
    </xf>
    <xf numFmtId="0" fontId="6" fillId="0" borderId="39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5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3" xfId="0" applyNumberFormat="1" applyFont="1" applyFill="1" applyBorder="1" applyAlignment="1" applyProtection="1">
      <alignment horizontal="left" vertical="center" wrapText="1" indent="1"/>
    </xf>
    <xf numFmtId="164" fontId="32" fillId="0" borderId="25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40" xfId="0" applyNumberFormat="1" applyFont="1" applyFill="1" applyBorder="1" applyAlignment="1" applyProtection="1">
      <alignment horizontal="righ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4" xfId="1" applyNumberFormat="1" applyFont="1" applyFill="1" applyBorder="1" applyProtection="1">
      <protection locked="0"/>
    </xf>
    <xf numFmtId="165" fontId="30" fillId="0" borderId="48" xfId="1" applyNumberFormat="1" applyFont="1" applyFill="1" applyBorder="1" applyProtection="1">
      <protection locked="0"/>
    </xf>
    <xf numFmtId="165" fontId="30" fillId="0" borderId="50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33" xfId="0" applyFont="1" applyFill="1" applyBorder="1" applyAlignment="1" applyProtection="1">
      <alignment horizontal="right" vertical="center" wrapText="1" indent="1"/>
    </xf>
    <xf numFmtId="164" fontId="8" fillId="0" borderId="50" xfId="0" applyNumberFormat="1" applyFont="1" applyFill="1" applyBorder="1" applyAlignment="1" applyProtection="1">
      <alignment horizontal="right" vertical="center" wrapText="1" indent="1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164" fontId="20" fillId="0" borderId="40" xfId="0" applyNumberFormat="1" applyFont="1" applyFill="1" applyBorder="1" applyAlignment="1" applyProtection="1">
      <alignment horizontal="right" vertical="center" wrapText="1" indent="1"/>
    </xf>
    <xf numFmtId="0" fontId="7" fillId="0" borderId="55" xfId="4" applyFont="1" applyFill="1" applyBorder="1" applyAlignment="1" applyProtection="1">
      <alignment horizontal="center" vertical="center" wrapText="1"/>
    </xf>
    <xf numFmtId="0" fontId="7" fillId="0" borderId="55" xfId="4" applyFont="1" applyFill="1" applyBorder="1" applyAlignment="1" applyProtection="1">
      <alignment vertical="center" wrapText="1"/>
    </xf>
    <xf numFmtId="164" fontId="7" fillId="0" borderId="55" xfId="4" applyNumberFormat="1" applyFont="1" applyFill="1" applyBorder="1" applyAlignment="1" applyProtection="1">
      <alignment horizontal="right" vertical="center" wrapText="1" indent="1"/>
    </xf>
    <xf numFmtId="0" fontId="22" fillId="0" borderId="55" xfId="4" applyFont="1" applyFill="1" applyBorder="1" applyAlignment="1" applyProtection="1">
      <alignment horizontal="right" vertical="center" wrapText="1" indent="1"/>
      <protection locked="0"/>
    </xf>
    <xf numFmtId="164" fontId="30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3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33" xfId="0" applyFont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31" xfId="0" applyFont="1" applyBorder="1" applyAlignment="1">
      <alignment wrapText="1"/>
    </xf>
    <xf numFmtId="0" fontId="46" fillId="0" borderId="0" xfId="0" applyFont="1" applyFill="1" applyAlignment="1" applyProtection="1">
      <alignment horizontal="left" vertical="center" wrapText="1"/>
    </xf>
    <xf numFmtId="0" fontId="46" fillId="0" borderId="0" xfId="0" applyFont="1" applyFill="1" applyAlignment="1" applyProtection="1">
      <alignment vertical="center" wrapText="1"/>
    </xf>
    <xf numFmtId="0" fontId="46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6" xfId="4" applyFont="1" applyFill="1" applyBorder="1" applyAlignment="1" applyProtection="1">
      <alignment horizontal="center" vertical="center" wrapText="1"/>
    </xf>
    <xf numFmtId="164" fontId="27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3" xfId="4" applyFont="1" applyFill="1" applyBorder="1" applyAlignment="1" applyProtection="1">
      <alignment horizontal="center" vertical="center" wrapText="1"/>
    </xf>
    <xf numFmtId="164" fontId="22" fillId="0" borderId="30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1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2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4" fontId="29" fillId="0" borderId="40" xfId="4" applyNumberFormat="1" applyFont="1" applyFill="1" applyBorder="1" applyAlignment="1" applyProtection="1">
      <alignment horizontal="right" vertical="center" wrapText="1" indent="1"/>
    </xf>
    <xf numFmtId="164" fontId="22" fillId="0" borderId="49" xfId="4" applyNumberFormat="1" applyFont="1" applyFill="1" applyBorder="1" applyAlignment="1" applyProtection="1">
      <alignment horizontal="right" vertical="center" wrapText="1" indent="1"/>
    </xf>
    <xf numFmtId="164" fontId="22" fillId="0" borderId="3" xfId="4" applyNumberFormat="1" applyFont="1" applyFill="1" applyBorder="1" applyAlignment="1" applyProtection="1">
      <alignment horizontal="right" vertical="center" wrapText="1" indent="1"/>
    </xf>
    <xf numFmtId="0" fontId="20" fillId="0" borderId="40" xfId="4" applyFont="1" applyFill="1" applyBorder="1" applyAlignment="1" applyProtection="1">
      <alignment horizontal="center" vertical="center" wrapText="1"/>
    </xf>
    <xf numFmtId="164" fontId="30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2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21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5" applyFont="1" applyFill="1" applyBorder="1" applyAlignment="1" applyProtection="1">
      <alignment horizontal="left" vertical="center" wrapText="1" indent="1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2" xfId="0" quotePrefix="1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vertical="center" wrapText="1"/>
    </xf>
    <xf numFmtId="0" fontId="20" fillId="0" borderId="22" xfId="4" applyFont="1" applyFill="1" applyBorder="1" applyAlignment="1" applyProtection="1">
      <alignment horizontal="left" vertical="center" wrapText="1" indent="1"/>
    </xf>
    <xf numFmtId="0" fontId="20" fillId="0" borderId="23" xfId="4" applyFont="1" applyFill="1" applyBorder="1" applyAlignment="1" applyProtection="1">
      <alignment vertical="center" wrapText="1"/>
    </xf>
    <xf numFmtId="164" fontId="20" fillId="0" borderId="24" xfId="4" applyNumberFormat="1" applyFont="1" applyFill="1" applyBorder="1" applyAlignment="1" applyProtection="1">
      <alignment horizontal="right" vertical="center" wrapText="1" indent="1"/>
    </xf>
    <xf numFmtId="0" fontId="22" fillId="0" borderId="31" xfId="4" applyFont="1" applyFill="1" applyBorder="1" applyAlignment="1" applyProtection="1">
      <alignment horizontal="left" vertical="center" wrapText="1" indent="7"/>
    </xf>
    <xf numFmtId="164" fontId="2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9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60" xfId="4" applyNumberFormat="1" applyFont="1" applyFill="1" applyBorder="1" applyAlignment="1" applyProtection="1">
      <alignment horizontal="right" vertical="center" wrapText="1" indent="1"/>
    </xf>
    <xf numFmtId="164" fontId="22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9" xfId="4" applyNumberFormat="1" applyFont="1" applyFill="1" applyBorder="1" applyAlignment="1" applyProtection="1">
      <alignment horizontal="right" vertical="center" wrapText="1" indent="1"/>
    </xf>
    <xf numFmtId="164" fontId="28" fillId="0" borderId="40" xfId="0" applyNumberFormat="1" applyFont="1" applyBorder="1" applyAlignment="1" applyProtection="1">
      <alignment horizontal="right" vertical="center" wrapText="1" indent="1"/>
    </xf>
    <xf numFmtId="164" fontId="28" fillId="0" borderId="40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40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60" xfId="4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vertical="center" wrapText="1"/>
    </xf>
    <xf numFmtId="164" fontId="29" fillId="0" borderId="23" xfId="4" applyNumberFormat="1" applyFont="1" applyFill="1" applyBorder="1" applyAlignment="1" applyProtection="1">
      <alignment horizontal="right" vertical="center" wrapText="1" indent="1"/>
    </xf>
    <xf numFmtId="164" fontId="29" fillId="0" borderId="59" xfId="4" applyNumberFormat="1" applyFont="1" applyFill="1" applyBorder="1" applyAlignment="1" applyProtection="1">
      <alignment horizontal="right" vertical="center" wrapText="1" indent="1"/>
    </xf>
    <xf numFmtId="0" fontId="22" fillId="0" borderId="55" xfId="4" applyFont="1" applyFill="1" applyBorder="1" applyAlignment="1" applyProtection="1">
      <alignment horizontal="right" vertical="center" wrapText="1" indent="1"/>
    </xf>
    <xf numFmtId="164" fontId="30" fillId="0" borderId="55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40" xfId="0" quotePrefix="1" applyNumberFormat="1" applyFont="1" applyBorder="1" applyAlignment="1" applyProtection="1">
      <alignment horizontal="right" vertical="center" wrapText="1" indent="1"/>
      <protection locked="0"/>
    </xf>
    <xf numFmtId="164" fontId="37" fillId="0" borderId="39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9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31" fillId="0" borderId="63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47" fillId="0" borderId="55" xfId="0" applyNumberFormat="1" applyFont="1" applyFill="1" applyBorder="1" applyAlignment="1" applyProtection="1">
      <alignment horizontal="center" vertical="center" wrapText="1"/>
    </xf>
    <xf numFmtId="164" fontId="31" fillId="0" borderId="64" xfId="0" applyNumberFormat="1" applyFont="1" applyFill="1" applyBorder="1" applyAlignment="1" applyProtection="1">
      <alignment horizontal="center" vertical="center" wrapText="1"/>
    </xf>
    <xf numFmtId="164" fontId="31" fillId="0" borderId="65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0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5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33" fillId="0" borderId="0" xfId="0" applyFont="1" applyFill="1" applyBorder="1" applyAlignment="1" applyProtection="1">
      <alignment horizontal="right"/>
    </xf>
    <xf numFmtId="0" fontId="31" fillId="0" borderId="44" xfId="0" applyFont="1" applyFill="1" applyBorder="1" applyAlignment="1" applyProtection="1">
      <alignment horizontal="left" indent="1"/>
    </xf>
    <xf numFmtId="0" fontId="31" fillId="0" borderId="45" xfId="0" applyFont="1" applyFill="1" applyBorder="1" applyAlignment="1" applyProtection="1">
      <alignment horizontal="left" indent="1"/>
    </xf>
    <xf numFmtId="0" fontId="31" fillId="0" borderId="46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20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18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9" fillId="0" borderId="14" xfId="0" applyFont="1" applyFill="1" applyBorder="1" applyAlignment="1" applyProtection="1">
      <alignment horizontal="right" indent="1"/>
    </xf>
    <xf numFmtId="0" fontId="29" fillId="0" borderId="21" xfId="0" applyFont="1" applyFill="1" applyBorder="1" applyAlignment="1" applyProtection="1">
      <alignment horizontal="right" indent="1"/>
    </xf>
    <xf numFmtId="0" fontId="31" fillId="0" borderId="19" xfId="0" applyFont="1" applyFill="1" applyBorder="1" applyAlignment="1" applyProtection="1">
      <alignment horizontal="center"/>
    </xf>
    <xf numFmtId="0" fontId="31" fillId="0" borderId="33" xfId="0" applyFont="1" applyFill="1" applyBorder="1" applyAlignment="1" applyProtection="1">
      <alignment horizontal="center"/>
    </xf>
    <xf numFmtId="0" fontId="31" fillId="0" borderId="66" xfId="0" applyFont="1" applyFill="1" applyBorder="1" applyAlignment="1" applyProtection="1">
      <alignment horizontal="center"/>
    </xf>
    <xf numFmtId="0" fontId="31" fillId="0" borderId="55" xfId="0" applyFont="1" applyFill="1" applyBorder="1" applyAlignment="1" applyProtection="1">
      <alignment horizontal="center"/>
    </xf>
    <xf numFmtId="0" fontId="31" fillId="0" borderId="67" xfId="0" applyFont="1" applyFill="1" applyBorder="1" applyAlignment="1" applyProtection="1">
      <alignment horizontal="center"/>
    </xf>
    <xf numFmtId="0" fontId="30" fillId="0" borderId="58" xfId="0" applyFont="1" applyFill="1" applyBorder="1" applyAlignment="1" applyProtection="1">
      <alignment horizontal="left" indent="1"/>
      <protection locked="0"/>
    </xf>
    <xf numFmtId="0" fontId="30" fillId="0" borderId="68" xfId="0" applyFont="1" applyFill="1" applyBorder="1" applyAlignment="1" applyProtection="1">
      <alignment horizontal="left" indent="1"/>
      <protection locked="0"/>
    </xf>
    <xf numFmtId="0" fontId="30" fillId="0" borderId="69" xfId="0" applyFont="1" applyFill="1" applyBorder="1" applyAlignment="1" applyProtection="1">
      <alignment horizontal="left" indent="1"/>
      <protection locked="0"/>
    </xf>
    <xf numFmtId="0" fontId="30" fillId="0" borderId="42" xfId="0" applyFont="1" applyFill="1" applyBorder="1" applyAlignment="1" applyProtection="1">
      <alignment horizontal="left" indent="1"/>
      <protection locked="0"/>
    </xf>
    <xf numFmtId="0" fontId="30" fillId="0" borderId="43" xfId="0" applyFont="1" applyFill="1" applyBorder="1" applyAlignment="1" applyProtection="1">
      <alignment horizontal="left" indent="1"/>
      <protection locked="0"/>
    </xf>
    <xf numFmtId="0" fontId="30" fillId="0" borderId="7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3" xfId="0" applyNumberFormat="1" applyFont="1" applyFill="1" applyBorder="1" applyAlignment="1" applyProtection="1">
      <alignment horizontal="center" textRotation="180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4" xfId="0" applyNumberFormat="1" applyFont="1" applyFill="1" applyBorder="1" applyAlignment="1" applyProtection="1">
      <alignment horizontal="left" vertical="center" wrapText="1" indent="2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62" xfId="0" applyNumberFormat="1" applyFont="1" applyFill="1" applyBorder="1" applyAlignment="1" applyProtection="1">
      <alignment horizontal="center" vertical="center"/>
    </xf>
    <xf numFmtId="164" fontId="8" fillId="0" borderId="63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68" xfId="0" applyNumberFormat="1" applyFont="1" applyFill="1" applyBorder="1" applyAlignment="1" applyProtection="1">
      <alignment horizontal="center" vertical="center"/>
    </xf>
    <xf numFmtId="164" fontId="8" fillId="0" borderId="54" xfId="0" applyNumberFormat="1" applyFont="1" applyFill="1" applyBorder="1" applyAlignment="1" applyProtection="1">
      <alignment horizontal="center" vertical="center"/>
    </xf>
    <xf numFmtId="164" fontId="8" fillId="0" borderId="62" xfId="0" applyNumberFormat="1" applyFont="1" applyFill="1" applyBorder="1" applyAlignment="1" applyProtection="1">
      <alignment horizontal="center" vertical="center" wrapText="1"/>
    </xf>
    <xf numFmtId="164" fontId="8" fillId="0" borderId="63" xfId="0" applyNumberFormat="1" applyFont="1" applyFill="1" applyBorder="1" applyAlignment="1" applyProtection="1">
      <alignment horizontal="center" vertical="center" wrapText="1"/>
    </xf>
    <xf numFmtId="0" fontId="30" fillId="0" borderId="5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37" xfId="5" applyFont="1" applyFill="1" applyBorder="1" applyAlignment="1" applyProtection="1">
      <alignment horizontal="left" vertical="center" indent="1"/>
    </xf>
    <xf numFmtId="0" fontId="21" fillId="0" borderId="45" xfId="5" applyFont="1" applyFill="1" applyBorder="1" applyAlignment="1" applyProtection="1">
      <alignment horizontal="left" vertical="center" indent="1"/>
    </xf>
    <xf numFmtId="0" fontId="21" fillId="0" borderId="40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53" xfId="0" applyFont="1" applyFill="1" applyBorder="1" applyAlignment="1">
      <alignment horizontal="center" textRotation="180"/>
    </xf>
    <xf numFmtId="0" fontId="37" fillId="0" borderId="0" xfId="0" applyFont="1" applyAlignment="1" applyProtection="1">
      <alignment horizontal="right"/>
    </xf>
    <xf numFmtId="0" fontId="31" fillId="0" borderId="44" xfId="0" applyFont="1" applyBorder="1" applyAlignment="1" applyProtection="1">
      <alignment horizontal="left" vertical="center" indent="2"/>
    </xf>
    <xf numFmtId="0" fontId="31" fillId="0" borderId="46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Normal="100" workbookViewId="0">
      <selection activeCell="A5" sqref="A5"/>
    </sheetView>
  </sheetViews>
  <sheetFormatPr defaultRowHeight="13.2"/>
  <cols>
    <col min="1" max="1" width="48.44140625" customWidth="1"/>
    <col min="2" max="2" width="73.44140625" customWidth="1"/>
    <col min="3" max="3" width="16.77734375" customWidth="1"/>
  </cols>
  <sheetData>
    <row r="2" spans="1:2">
      <c r="A2" t="s">
        <v>153</v>
      </c>
    </row>
    <row r="4" spans="1:2">
      <c r="A4" s="166"/>
      <c r="B4" s="166"/>
    </row>
    <row r="5" spans="1:2" s="177" customFormat="1" ht="15.6">
      <c r="A5" s="108" t="s">
        <v>424</v>
      </c>
      <c r="B5" s="176"/>
    </row>
    <row r="6" spans="1:2">
      <c r="A6" s="166"/>
      <c r="B6" s="166"/>
    </row>
    <row r="7" spans="1:2">
      <c r="A7" s="166" t="s">
        <v>533</v>
      </c>
      <c r="B7" s="166" t="s">
        <v>483</v>
      </c>
    </row>
    <row r="8" spans="1:2">
      <c r="A8" s="166" t="s">
        <v>534</v>
      </c>
      <c r="B8" s="166" t="s">
        <v>484</v>
      </c>
    </row>
    <row r="9" spans="1:2">
      <c r="A9" s="166" t="s">
        <v>535</v>
      </c>
      <c r="B9" s="166" t="s">
        <v>485</v>
      </c>
    </row>
    <row r="10" spans="1:2">
      <c r="A10" s="166"/>
      <c r="B10" s="166"/>
    </row>
    <row r="11" spans="1:2">
      <c r="A11" s="166"/>
      <c r="B11" s="166"/>
    </row>
    <row r="12" spans="1:2" s="177" customFormat="1" ht="15.6">
      <c r="A12" s="108" t="str">
        <f>+CONCATENATE(LEFT(A5,4),". évi előirányzat KIADÁSOK")</f>
        <v>2015. évi előirányzat KIADÁSOK</v>
      </c>
      <c r="B12" s="176"/>
    </row>
    <row r="13" spans="1:2">
      <c r="A13" s="166"/>
      <c r="B13" s="166"/>
    </row>
    <row r="14" spans="1:2">
      <c r="A14" s="166" t="s">
        <v>536</v>
      </c>
      <c r="B14" s="166" t="s">
        <v>486</v>
      </c>
    </row>
    <row r="15" spans="1:2">
      <c r="A15" s="166" t="s">
        <v>537</v>
      </c>
      <c r="B15" s="166" t="s">
        <v>487</v>
      </c>
    </row>
    <row r="16" spans="1:2">
      <c r="A16" s="166" t="s">
        <v>538</v>
      </c>
      <c r="B16" s="166" t="s">
        <v>488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topLeftCell="B1" zoomScaleNormal="100" workbookViewId="0">
      <selection activeCell="B5" sqref="B5:E5"/>
    </sheetView>
  </sheetViews>
  <sheetFormatPr defaultColWidth="9.33203125" defaultRowHeight="13.2"/>
  <cols>
    <col min="1" max="1" width="60.6640625" style="49" customWidth="1"/>
    <col min="2" max="2" width="15.6640625" style="48" customWidth="1"/>
    <col min="3" max="3" width="16.33203125" style="48" customWidth="1"/>
    <col min="4" max="4" width="18" style="48" customWidth="1"/>
    <col min="5" max="5" width="16.6640625" style="48" customWidth="1"/>
    <col min="6" max="6" width="18.77734375" style="48" customWidth="1"/>
    <col min="7" max="8" width="12.77734375" style="48" customWidth="1"/>
    <col min="9" max="9" width="13.77734375" style="48" customWidth="1"/>
    <col min="10" max="16384" width="9.33203125" style="48"/>
  </cols>
  <sheetData>
    <row r="1" spans="1:6" ht="24.75" customHeight="1">
      <c r="A1" s="574" t="s">
        <v>1</v>
      </c>
      <c r="B1" s="574"/>
      <c r="C1" s="574"/>
      <c r="D1" s="574"/>
      <c r="E1" s="574"/>
      <c r="F1" s="574"/>
    </row>
    <row r="2" spans="1:6" ht="23.25" customHeight="1" thickBot="1">
      <c r="A2" s="228"/>
      <c r="B2" s="63"/>
      <c r="C2" s="63"/>
      <c r="D2" s="63"/>
      <c r="E2" s="63"/>
      <c r="F2" s="58" t="s">
        <v>60</v>
      </c>
    </row>
    <row r="3" spans="1:6" s="51" customFormat="1" ht="48.75" customHeight="1" thickBot="1">
      <c r="A3" s="229" t="s">
        <v>67</v>
      </c>
      <c r="B3" s="230" t="s">
        <v>65</v>
      </c>
      <c r="C3" s="230" t="s">
        <v>66</v>
      </c>
      <c r="D3" s="230" t="str">
        <f>+'6.sz.mell.'!D3</f>
        <v>Felhasználás   2014. XII. 31-ig</v>
      </c>
      <c r="E3" s="230" t="str">
        <f>+'6.sz.mell.'!E3</f>
        <v>2015. évi előirányzat</v>
      </c>
      <c r="F3" s="59" t="str">
        <f>+CONCATENATE(LEFT(ÖSSZEFÜGGÉSEK!A5,4),". utáni szükséglet ",CHAR(10),"(F=B - D - E)")</f>
        <v>2015. utáni szükséglet 
(F=B - D - E)</v>
      </c>
    </row>
    <row r="4" spans="1:6" s="63" customFormat="1" ht="15" customHeight="1" thickBot="1">
      <c r="A4" s="60" t="s">
        <v>489</v>
      </c>
      <c r="B4" s="61" t="s">
        <v>490</v>
      </c>
      <c r="C4" s="61" t="s">
        <v>491</v>
      </c>
      <c r="D4" s="61" t="s">
        <v>493</v>
      </c>
      <c r="E4" s="61" t="s">
        <v>492</v>
      </c>
      <c r="F4" s="62" t="s">
        <v>494</v>
      </c>
    </row>
    <row r="5" spans="1:6" ht="15.9" customHeight="1">
      <c r="A5" s="70"/>
      <c r="B5" s="71"/>
      <c r="C5" s="504"/>
      <c r="D5" s="71"/>
      <c r="E5" s="71"/>
      <c r="F5" s="72">
        <f t="shared" ref="F5:F23" si="0">B5-D5-E5</f>
        <v>0</v>
      </c>
    </row>
    <row r="6" spans="1:6" ht="15.9" customHeight="1">
      <c r="A6" s="70"/>
      <c r="B6" s="71"/>
      <c r="C6" s="504"/>
      <c r="D6" s="71"/>
      <c r="E6" s="71"/>
      <c r="F6" s="72">
        <f t="shared" si="0"/>
        <v>0</v>
      </c>
    </row>
    <row r="7" spans="1:6" ht="15.9" customHeight="1">
      <c r="A7" s="70"/>
      <c r="B7" s="71"/>
      <c r="C7" s="504"/>
      <c r="D7" s="71"/>
      <c r="E7" s="71"/>
      <c r="F7" s="72">
        <f t="shared" si="0"/>
        <v>0</v>
      </c>
    </row>
    <row r="8" spans="1:6" ht="15.9" customHeight="1">
      <c r="A8" s="70"/>
      <c r="B8" s="71"/>
      <c r="C8" s="504"/>
      <c r="D8" s="71"/>
      <c r="E8" s="71"/>
      <c r="F8" s="72">
        <f t="shared" si="0"/>
        <v>0</v>
      </c>
    </row>
    <row r="9" spans="1:6" ht="15.9" customHeight="1">
      <c r="A9" s="70"/>
      <c r="B9" s="71"/>
      <c r="C9" s="504"/>
      <c r="D9" s="71"/>
      <c r="E9" s="71"/>
      <c r="F9" s="72">
        <f t="shared" si="0"/>
        <v>0</v>
      </c>
    </row>
    <row r="10" spans="1:6" ht="15.9" customHeight="1">
      <c r="A10" s="70"/>
      <c r="B10" s="71"/>
      <c r="C10" s="504"/>
      <c r="D10" s="71"/>
      <c r="E10" s="71"/>
      <c r="F10" s="72">
        <f t="shared" si="0"/>
        <v>0</v>
      </c>
    </row>
    <row r="11" spans="1:6" ht="15.9" customHeight="1">
      <c r="A11" s="70"/>
      <c r="B11" s="71"/>
      <c r="C11" s="504"/>
      <c r="D11" s="71"/>
      <c r="E11" s="71"/>
      <c r="F11" s="72">
        <f t="shared" si="0"/>
        <v>0</v>
      </c>
    </row>
    <row r="12" spans="1:6" ht="15.9" customHeight="1">
      <c r="A12" s="70"/>
      <c r="B12" s="71"/>
      <c r="C12" s="504"/>
      <c r="D12" s="71"/>
      <c r="E12" s="71"/>
      <c r="F12" s="72">
        <f t="shared" si="0"/>
        <v>0</v>
      </c>
    </row>
    <row r="13" spans="1:6" ht="15.9" customHeight="1">
      <c r="A13" s="70"/>
      <c r="B13" s="71"/>
      <c r="C13" s="504"/>
      <c r="D13" s="71"/>
      <c r="E13" s="71"/>
      <c r="F13" s="72">
        <f t="shared" si="0"/>
        <v>0</v>
      </c>
    </row>
    <row r="14" spans="1:6" ht="15.9" customHeight="1">
      <c r="A14" s="70"/>
      <c r="B14" s="71"/>
      <c r="C14" s="504"/>
      <c r="D14" s="71"/>
      <c r="E14" s="71"/>
      <c r="F14" s="72">
        <f t="shared" si="0"/>
        <v>0</v>
      </c>
    </row>
    <row r="15" spans="1:6" ht="15.9" customHeight="1">
      <c r="A15" s="70"/>
      <c r="B15" s="71"/>
      <c r="C15" s="504"/>
      <c r="D15" s="71"/>
      <c r="E15" s="71"/>
      <c r="F15" s="72">
        <f t="shared" si="0"/>
        <v>0</v>
      </c>
    </row>
    <row r="16" spans="1:6" ht="15.9" customHeight="1">
      <c r="A16" s="70"/>
      <c r="B16" s="71"/>
      <c r="C16" s="504"/>
      <c r="D16" s="71"/>
      <c r="E16" s="71"/>
      <c r="F16" s="72">
        <f t="shared" si="0"/>
        <v>0</v>
      </c>
    </row>
    <row r="17" spans="1:6" ht="15.9" customHeight="1">
      <c r="A17" s="70"/>
      <c r="B17" s="71"/>
      <c r="C17" s="504"/>
      <c r="D17" s="71"/>
      <c r="E17" s="71"/>
      <c r="F17" s="72">
        <f t="shared" si="0"/>
        <v>0</v>
      </c>
    </row>
    <row r="18" spans="1:6" ht="15.9" customHeight="1">
      <c r="A18" s="70"/>
      <c r="B18" s="71"/>
      <c r="C18" s="504"/>
      <c r="D18" s="71"/>
      <c r="E18" s="71"/>
      <c r="F18" s="72">
        <f t="shared" si="0"/>
        <v>0</v>
      </c>
    </row>
    <row r="19" spans="1:6" ht="15.9" customHeight="1">
      <c r="A19" s="70"/>
      <c r="B19" s="71"/>
      <c r="C19" s="504"/>
      <c r="D19" s="71"/>
      <c r="E19" s="71"/>
      <c r="F19" s="72">
        <f t="shared" si="0"/>
        <v>0</v>
      </c>
    </row>
    <row r="20" spans="1:6" ht="15.9" customHeight="1">
      <c r="A20" s="70"/>
      <c r="B20" s="71"/>
      <c r="C20" s="504"/>
      <c r="D20" s="71"/>
      <c r="E20" s="71"/>
      <c r="F20" s="72">
        <f t="shared" si="0"/>
        <v>0</v>
      </c>
    </row>
    <row r="21" spans="1:6" ht="15.9" customHeight="1">
      <c r="A21" s="70"/>
      <c r="B21" s="71"/>
      <c r="C21" s="504"/>
      <c r="D21" s="71"/>
      <c r="E21" s="71"/>
      <c r="F21" s="72">
        <f t="shared" si="0"/>
        <v>0</v>
      </c>
    </row>
    <row r="22" spans="1:6" ht="15.9" customHeight="1">
      <c r="A22" s="70"/>
      <c r="B22" s="71"/>
      <c r="C22" s="504"/>
      <c r="D22" s="71"/>
      <c r="E22" s="71"/>
      <c r="F22" s="72">
        <f t="shared" si="0"/>
        <v>0</v>
      </c>
    </row>
    <row r="23" spans="1:6" ht="15.9" customHeight="1" thickBot="1">
      <c r="A23" s="73"/>
      <c r="B23" s="74"/>
      <c r="C23" s="505"/>
      <c r="D23" s="74"/>
      <c r="E23" s="74"/>
      <c r="F23" s="75">
        <f t="shared" si="0"/>
        <v>0</v>
      </c>
    </row>
    <row r="24" spans="1:6" s="69" customFormat="1" ht="18" customHeight="1" thickBot="1">
      <c r="A24" s="231" t="s">
        <v>63</v>
      </c>
      <c r="B24" s="232">
        <f>SUM(B5:B23)</f>
        <v>0</v>
      </c>
      <c r="C24" s="149"/>
      <c r="D24" s="232">
        <f>SUM(D5:D23)</f>
        <v>0</v>
      </c>
      <c r="E24" s="232">
        <f>SUM(E5:E23)</f>
        <v>0</v>
      </c>
      <c r="F24" s="76">
        <f>SUM(F5:F23)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2/2015. (II.27.)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zoomScaleNormal="100" workbookViewId="0">
      <selection activeCell="D5" sqref="D5"/>
    </sheetView>
  </sheetViews>
  <sheetFormatPr defaultColWidth="9.33203125" defaultRowHeight="13.2"/>
  <cols>
    <col min="1" max="1" width="38.6640625" style="53" customWidth="1"/>
    <col min="2" max="5" width="13.77734375" style="53" customWidth="1"/>
    <col min="6" max="16384" width="9.33203125" style="53"/>
  </cols>
  <sheetData>
    <row r="1" spans="1:5">
      <c r="A1" s="253"/>
      <c r="B1" s="253"/>
      <c r="C1" s="253"/>
      <c r="D1" s="253"/>
      <c r="E1" s="253"/>
    </row>
    <row r="2" spans="1:5" ht="15.6">
      <c r="A2" s="254" t="s">
        <v>139</v>
      </c>
      <c r="B2" s="575"/>
      <c r="C2" s="575"/>
      <c r="D2" s="575"/>
      <c r="E2" s="575"/>
    </row>
    <row r="3" spans="1:5" ht="14.4" thickBot="1">
      <c r="A3" s="253"/>
      <c r="B3" s="253"/>
      <c r="C3" s="253"/>
      <c r="D3" s="576" t="s">
        <v>132</v>
      </c>
      <c r="E3" s="576"/>
    </row>
    <row r="4" spans="1:5" ht="15" customHeight="1" thickBot="1">
      <c r="A4" s="255" t="s">
        <v>131</v>
      </c>
      <c r="B4" s="256" t="str">
        <f>CONCATENATE((LEFT(ÖSSZEFÜGGÉSEK!A5,4)),".")</f>
        <v>2015.</v>
      </c>
      <c r="C4" s="256" t="str">
        <f>CONCATENATE((LEFT(ÖSSZEFÜGGÉSEK!A5,4))+1,".")</f>
        <v>2016.</v>
      </c>
      <c r="D4" s="256" t="str">
        <f>CONCATENATE((LEFT(ÖSSZEFÜGGÉSEK!A5,4))+1,". után")</f>
        <v>2016. után</v>
      </c>
      <c r="E4" s="257" t="s">
        <v>51</v>
      </c>
    </row>
    <row r="5" spans="1:5">
      <c r="A5" s="258" t="s">
        <v>133</v>
      </c>
      <c r="B5" s="109"/>
      <c r="C5" s="109"/>
      <c r="D5" s="109"/>
      <c r="E5" s="259">
        <f t="shared" ref="E5:E11" si="0">SUM(B5:D5)</f>
        <v>0</v>
      </c>
    </row>
    <row r="6" spans="1:5">
      <c r="A6" s="260" t="s">
        <v>146</v>
      </c>
      <c r="B6" s="110"/>
      <c r="C6" s="110"/>
      <c r="D6" s="110"/>
      <c r="E6" s="261">
        <f t="shared" si="0"/>
        <v>0</v>
      </c>
    </row>
    <row r="7" spans="1:5">
      <c r="A7" s="262" t="s">
        <v>134</v>
      </c>
      <c r="B7" s="111"/>
      <c r="C7" s="111"/>
      <c r="D7" s="111"/>
      <c r="E7" s="263">
        <f t="shared" si="0"/>
        <v>0</v>
      </c>
    </row>
    <row r="8" spans="1:5">
      <c r="A8" s="262" t="s">
        <v>148</v>
      </c>
      <c r="B8" s="111"/>
      <c r="C8" s="111"/>
      <c r="D8" s="111"/>
      <c r="E8" s="263">
        <f t="shared" si="0"/>
        <v>0</v>
      </c>
    </row>
    <row r="9" spans="1:5">
      <c r="A9" s="262" t="s">
        <v>135</v>
      </c>
      <c r="B9" s="111"/>
      <c r="C9" s="111"/>
      <c r="D9" s="111"/>
      <c r="E9" s="263">
        <f t="shared" si="0"/>
        <v>0</v>
      </c>
    </row>
    <row r="10" spans="1:5">
      <c r="A10" s="262" t="s">
        <v>136</v>
      </c>
      <c r="B10" s="111"/>
      <c r="C10" s="111"/>
      <c r="D10" s="111"/>
      <c r="E10" s="263">
        <f t="shared" si="0"/>
        <v>0</v>
      </c>
    </row>
    <row r="11" spans="1:5" ht="13.8" thickBot="1">
      <c r="A11" s="112"/>
      <c r="B11" s="113"/>
      <c r="C11" s="113"/>
      <c r="D11" s="113"/>
      <c r="E11" s="263">
        <f t="shared" si="0"/>
        <v>0</v>
      </c>
    </row>
    <row r="12" spans="1:5" ht="13.8" thickBot="1">
      <c r="A12" s="264" t="s">
        <v>138</v>
      </c>
      <c r="B12" s="265">
        <f>B5+SUM(B7:B11)</f>
        <v>0</v>
      </c>
      <c r="C12" s="265">
        <f>C5+SUM(C7:C11)</f>
        <v>0</v>
      </c>
      <c r="D12" s="265">
        <f>D5+SUM(D7:D11)</f>
        <v>0</v>
      </c>
      <c r="E12" s="266">
        <f>E5+SUM(E7:E11)</f>
        <v>0</v>
      </c>
    </row>
    <row r="13" spans="1:5" ht="13.8" thickBot="1">
      <c r="A13" s="57"/>
      <c r="B13" s="57"/>
      <c r="C13" s="57"/>
      <c r="D13" s="57"/>
      <c r="E13" s="57"/>
    </row>
    <row r="14" spans="1:5" ht="15" customHeight="1" thickBot="1">
      <c r="A14" s="255" t="s">
        <v>137</v>
      </c>
      <c r="B14" s="256" t="str">
        <f>+B4</f>
        <v>2015.</v>
      </c>
      <c r="C14" s="256" t="str">
        <f>+C4</f>
        <v>2016.</v>
      </c>
      <c r="D14" s="256" t="str">
        <f>+D4</f>
        <v>2016. után</v>
      </c>
      <c r="E14" s="257" t="s">
        <v>51</v>
      </c>
    </row>
    <row r="15" spans="1:5">
      <c r="A15" s="258" t="s">
        <v>142</v>
      </c>
      <c r="B15" s="109"/>
      <c r="C15" s="109"/>
      <c r="D15" s="109"/>
      <c r="E15" s="259">
        <f t="shared" ref="E15:E21" si="1">SUM(B15:D15)</f>
        <v>0</v>
      </c>
    </row>
    <row r="16" spans="1:5">
      <c r="A16" s="267" t="s">
        <v>143</v>
      </c>
      <c r="B16" s="111"/>
      <c r="C16" s="111"/>
      <c r="D16" s="111"/>
      <c r="E16" s="263">
        <f t="shared" si="1"/>
        <v>0</v>
      </c>
    </row>
    <row r="17" spans="1:5">
      <c r="A17" s="262" t="s">
        <v>144</v>
      </c>
      <c r="B17" s="111"/>
      <c r="C17" s="111"/>
      <c r="D17" s="111"/>
      <c r="E17" s="263">
        <f t="shared" si="1"/>
        <v>0</v>
      </c>
    </row>
    <row r="18" spans="1:5">
      <c r="A18" s="262" t="s">
        <v>145</v>
      </c>
      <c r="B18" s="111"/>
      <c r="C18" s="111"/>
      <c r="D18" s="111"/>
      <c r="E18" s="263">
        <f t="shared" si="1"/>
        <v>0</v>
      </c>
    </row>
    <row r="19" spans="1:5">
      <c r="A19" s="114"/>
      <c r="B19" s="111"/>
      <c r="C19" s="111"/>
      <c r="D19" s="111"/>
      <c r="E19" s="263">
        <f t="shared" si="1"/>
        <v>0</v>
      </c>
    </row>
    <row r="20" spans="1:5">
      <c r="A20" s="114"/>
      <c r="B20" s="111"/>
      <c r="C20" s="111"/>
      <c r="D20" s="111"/>
      <c r="E20" s="263">
        <f t="shared" si="1"/>
        <v>0</v>
      </c>
    </row>
    <row r="21" spans="1:5" ht="13.8" thickBot="1">
      <c r="A21" s="112"/>
      <c r="B21" s="113"/>
      <c r="C21" s="113"/>
      <c r="D21" s="113"/>
      <c r="E21" s="263">
        <f t="shared" si="1"/>
        <v>0</v>
      </c>
    </row>
    <row r="22" spans="1:5" ht="13.8" thickBot="1">
      <c r="A22" s="264" t="s">
        <v>53</v>
      </c>
      <c r="B22" s="265">
        <f>SUM(B15:B21)</f>
        <v>0</v>
      </c>
      <c r="C22" s="265">
        <f>SUM(C15:C21)</f>
        <v>0</v>
      </c>
      <c r="D22" s="265">
        <f>SUM(D15:D21)</f>
        <v>0</v>
      </c>
      <c r="E22" s="266">
        <f>SUM(E15:E21)</f>
        <v>0</v>
      </c>
    </row>
    <row r="23" spans="1:5">
      <c r="A23" s="253"/>
      <c r="B23" s="253"/>
      <c r="C23" s="253"/>
      <c r="D23" s="253"/>
      <c r="E23" s="253"/>
    </row>
    <row r="24" spans="1:5">
      <c r="A24" s="253"/>
      <c r="B24" s="253"/>
      <c r="C24" s="253"/>
      <c r="D24" s="253"/>
      <c r="E24" s="253"/>
    </row>
    <row r="25" spans="1:5" ht="15.6">
      <c r="A25" s="254" t="s">
        <v>139</v>
      </c>
      <c r="B25" s="575"/>
      <c r="C25" s="575"/>
      <c r="D25" s="575"/>
      <c r="E25" s="575"/>
    </row>
    <row r="26" spans="1:5" ht="14.4" thickBot="1">
      <c r="A26" s="253"/>
      <c r="B26" s="253"/>
      <c r="C26" s="253"/>
      <c r="D26" s="576" t="s">
        <v>132</v>
      </c>
      <c r="E26" s="576"/>
    </row>
    <row r="27" spans="1:5" ht="13.8" thickBot="1">
      <c r="A27" s="255" t="s">
        <v>131</v>
      </c>
      <c r="B27" s="256" t="str">
        <f>+B14</f>
        <v>2015.</v>
      </c>
      <c r="C27" s="256" t="str">
        <f>+C14</f>
        <v>2016.</v>
      </c>
      <c r="D27" s="256" t="str">
        <f>+D14</f>
        <v>2016. után</v>
      </c>
      <c r="E27" s="257" t="s">
        <v>51</v>
      </c>
    </row>
    <row r="28" spans="1:5">
      <c r="A28" s="258" t="s">
        <v>133</v>
      </c>
      <c r="B28" s="109"/>
      <c r="C28" s="109"/>
      <c r="D28" s="109"/>
      <c r="E28" s="259">
        <f t="shared" ref="E28:E34" si="2">SUM(B28:D28)</f>
        <v>0</v>
      </c>
    </row>
    <row r="29" spans="1:5">
      <c r="A29" s="260" t="s">
        <v>146</v>
      </c>
      <c r="B29" s="110"/>
      <c r="C29" s="110"/>
      <c r="D29" s="110"/>
      <c r="E29" s="261">
        <f t="shared" si="2"/>
        <v>0</v>
      </c>
    </row>
    <row r="30" spans="1:5">
      <c r="A30" s="262" t="s">
        <v>134</v>
      </c>
      <c r="B30" s="111"/>
      <c r="C30" s="111"/>
      <c r="D30" s="111"/>
      <c r="E30" s="263">
        <f t="shared" si="2"/>
        <v>0</v>
      </c>
    </row>
    <row r="31" spans="1:5">
      <c r="A31" s="262" t="s">
        <v>148</v>
      </c>
      <c r="B31" s="111"/>
      <c r="C31" s="111"/>
      <c r="D31" s="111"/>
      <c r="E31" s="263">
        <f t="shared" si="2"/>
        <v>0</v>
      </c>
    </row>
    <row r="32" spans="1:5">
      <c r="A32" s="262" t="s">
        <v>135</v>
      </c>
      <c r="B32" s="111"/>
      <c r="C32" s="111"/>
      <c r="D32" s="111"/>
      <c r="E32" s="263">
        <f t="shared" si="2"/>
        <v>0</v>
      </c>
    </row>
    <row r="33" spans="1:5">
      <c r="A33" s="262" t="s">
        <v>136</v>
      </c>
      <c r="B33" s="111"/>
      <c r="C33" s="111"/>
      <c r="D33" s="111"/>
      <c r="E33" s="263">
        <f t="shared" si="2"/>
        <v>0</v>
      </c>
    </row>
    <row r="34" spans="1:5" ht="13.8" thickBot="1">
      <c r="A34" s="112"/>
      <c r="B34" s="113"/>
      <c r="C34" s="113"/>
      <c r="D34" s="113"/>
      <c r="E34" s="263">
        <f t="shared" si="2"/>
        <v>0</v>
      </c>
    </row>
    <row r="35" spans="1:5" ht="13.8" thickBot="1">
      <c r="A35" s="264" t="s">
        <v>138</v>
      </c>
      <c r="B35" s="265">
        <f>B28+SUM(B30:B34)</f>
        <v>0</v>
      </c>
      <c r="C35" s="265">
        <f>C28+SUM(C30:C34)</f>
        <v>0</v>
      </c>
      <c r="D35" s="265">
        <f>D28+SUM(D30:D34)</f>
        <v>0</v>
      </c>
      <c r="E35" s="266">
        <f>E28+SUM(E30:E34)</f>
        <v>0</v>
      </c>
    </row>
    <row r="36" spans="1:5" ht="13.8" thickBot="1">
      <c r="A36" s="57"/>
      <c r="B36" s="57"/>
      <c r="C36" s="57"/>
      <c r="D36" s="57"/>
      <c r="E36" s="57"/>
    </row>
    <row r="37" spans="1:5" ht="13.8" thickBot="1">
      <c r="A37" s="255" t="s">
        <v>137</v>
      </c>
      <c r="B37" s="256" t="str">
        <f>+B27</f>
        <v>2015.</v>
      </c>
      <c r="C37" s="256" t="str">
        <f>+C27</f>
        <v>2016.</v>
      </c>
      <c r="D37" s="256" t="str">
        <f>+D27</f>
        <v>2016. után</v>
      </c>
      <c r="E37" s="257" t="s">
        <v>51</v>
      </c>
    </row>
    <row r="38" spans="1:5">
      <c r="A38" s="258" t="s">
        <v>142</v>
      </c>
      <c r="B38" s="109"/>
      <c r="C38" s="109"/>
      <c r="D38" s="109"/>
      <c r="E38" s="259">
        <f t="shared" ref="E38:E44" si="3">SUM(B38:D38)</f>
        <v>0</v>
      </c>
    </row>
    <row r="39" spans="1:5">
      <c r="A39" s="267" t="s">
        <v>143</v>
      </c>
      <c r="B39" s="111"/>
      <c r="C39" s="111"/>
      <c r="D39" s="111"/>
      <c r="E39" s="263">
        <f t="shared" si="3"/>
        <v>0</v>
      </c>
    </row>
    <row r="40" spans="1:5">
      <c r="A40" s="262" t="s">
        <v>144</v>
      </c>
      <c r="B40" s="111"/>
      <c r="C40" s="111"/>
      <c r="D40" s="111"/>
      <c r="E40" s="263">
        <f t="shared" si="3"/>
        <v>0</v>
      </c>
    </row>
    <row r="41" spans="1:5">
      <c r="A41" s="262" t="s">
        <v>145</v>
      </c>
      <c r="B41" s="111"/>
      <c r="C41" s="111"/>
      <c r="D41" s="111"/>
      <c r="E41" s="263">
        <f t="shared" si="3"/>
        <v>0</v>
      </c>
    </row>
    <row r="42" spans="1:5">
      <c r="A42" s="114"/>
      <c r="B42" s="111"/>
      <c r="C42" s="111"/>
      <c r="D42" s="111"/>
      <c r="E42" s="263">
        <f t="shared" si="3"/>
        <v>0</v>
      </c>
    </row>
    <row r="43" spans="1:5">
      <c r="A43" s="114"/>
      <c r="B43" s="111"/>
      <c r="C43" s="111"/>
      <c r="D43" s="111"/>
      <c r="E43" s="263">
        <f t="shared" si="3"/>
        <v>0</v>
      </c>
    </row>
    <row r="44" spans="1:5" ht="13.8" thickBot="1">
      <c r="A44" s="112"/>
      <c r="B44" s="113"/>
      <c r="C44" s="113"/>
      <c r="D44" s="113"/>
      <c r="E44" s="263">
        <f t="shared" si="3"/>
        <v>0</v>
      </c>
    </row>
    <row r="45" spans="1:5" ht="13.8" thickBot="1">
      <c r="A45" s="264" t="s">
        <v>53</v>
      </c>
      <c r="B45" s="265">
        <f>SUM(B38:B44)</f>
        <v>0</v>
      </c>
      <c r="C45" s="265">
        <f>SUM(C38:C44)</f>
        <v>0</v>
      </c>
      <c r="D45" s="265">
        <f>SUM(D38:D44)</f>
        <v>0</v>
      </c>
      <c r="E45" s="266">
        <f>SUM(E38:E44)</f>
        <v>0</v>
      </c>
    </row>
    <row r="46" spans="1:5">
      <c r="A46" s="253"/>
      <c r="B46" s="253"/>
      <c r="C46" s="253"/>
      <c r="D46" s="253"/>
      <c r="E46" s="253"/>
    </row>
    <row r="47" spans="1:5" ht="15.6">
      <c r="A47" s="584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7" s="584"/>
      <c r="C47" s="584"/>
      <c r="D47" s="584"/>
      <c r="E47" s="584"/>
    </row>
    <row r="48" spans="1:5" ht="13.8" thickBot="1">
      <c r="A48" s="253"/>
      <c r="B48" s="253"/>
      <c r="C48" s="253"/>
      <c r="D48" s="253"/>
      <c r="E48" s="253"/>
    </row>
    <row r="49" spans="1:8" ht="13.8" thickBot="1">
      <c r="A49" s="589" t="s">
        <v>140</v>
      </c>
      <c r="B49" s="590"/>
      <c r="C49" s="591"/>
      <c r="D49" s="587" t="s">
        <v>149</v>
      </c>
      <c r="E49" s="588"/>
      <c r="H49" s="54"/>
    </row>
    <row r="50" spans="1:8">
      <c r="A50" s="592"/>
      <c r="B50" s="593"/>
      <c r="C50" s="594"/>
      <c r="D50" s="580"/>
      <c r="E50" s="581"/>
    </row>
    <row r="51" spans="1:8" ht="13.8" thickBot="1">
      <c r="A51" s="595"/>
      <c r="B51" s="596"/>
      <c r="C51" s="597"/>
      <c r="D51" s="582"/>
      <c r="E51" s="583"/>
    </row>
    <row r="52" spans="1:8" ht="13.8" thickBot="1">
      <c r="A52" s="577" t="s">
        <v>53</v>
      </c>
      <c r="B52" s="578"/>
      <c r="C52" s="579"/>
      <c r="D52" s="585">
        <f>SUM(D50:E51)</f>
        <v>0</v>
      </c>
      <c r="E52" s="586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phoneticPr fontId="30" type="noConversion"/>
  <conditionalFormatting sqref="E5:E12 B12:D12 B22:E22 E15:E21 E28:E35 B35:D35 E38:E45 B45:D45 D52:E5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&amp;LNemesládony Község Önkormányzata&amp;C&amp;"Times New Roman CE,Félkövér"&amp;12
Európai uniós támogatással megvalósuló projektek 
bevételei, kiadásai, hozzájárulások&amp;R&amp;"Times New Roman CE,Félkövér dőlt"&amp;11 8. melléklet a 2/2015.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8"/>
  <sheetViews>
    <sheetView topLeftCell="B1" zoomScale="130" zoomScaleNormal="130" zoomScaleSheetLayoutView="85" workbookViewId="0">
      <selection activeCell="C1" sqref="C1"/>
    </sheetView>
  </sheetViews>
  <sheetFormatPr defaultColWidth="9.33203125" defaultRowHeight="13.2"/>
  <cols>
    <col min="1" max="1" width="19.44140625" style="426" customWidth="1"/>
    <col min="2" max="2" width="72" style="427" customWidth="1"/>
    <col min="3" max="3" width="25" style="428" customWidth="1"/>
    <col min="4" max="16384" width="9.33203125" style="3"/>
  </cols>
  <sheetData>
    <row r="1" spans="1:3" s="2" customFormat="1" ht="16.5" customHeight="1" thickBot="1">
      <c r="A1" s="268"/>
      <c r="B1" s="269"/>
      <c r="C1" s="282" t="str">
        <f>+CONCATENATE("9.1. melléklet a 2/2015. (II.27.B2) önkormányzati rendelethez")</f>
        <v>9.1. melléklet a 2/2015. (II.27.B2) önkormányzati rendelethez</v>
      </c>
    </row>
    <row r="2" spans="1:3" s="115" customFormat="1" ht="21" customHeight="1">
      <c r="A2" s="443" t="s">
        <v>61</v>
      </c>
      <c r="B2" s="394" t="s">
        <v>540</v>
      </c>
      <c r="C2" s="396" t="s">
        <v>54</v>
      </c>
    </row>
    <row r="3" spans="1:3" s="115" customFormat="1" ht="16.2" thickBot="1">
      <c r="A3" s="270" t="s">
        <v>205</v>
      </c>
      <c r="B3" s="395" t="s">
        <v>412</v>
      </c>
      <c r="C3" s="526" t="s">
        <v>54</v>
      </c>
    </row>
    <row r="4" spans="1:3" s="116" customFormat="1" ht="15.9" customHeight="1" thickBot="1">
      <c r="A4" s="271"/>
      <c r="B4" s="271"/>
      <c r="C4" s="272" t="s">
        <v>55</v>
      </c>
    </row>
    <row r="5" spans="1:3" ht="13.8" thickBot="1">
      <c r="A5" s="444" t="s">
        <v>206</v>
      </c>
      <c r="B5" s="273" t="s">
        <v>56</v>
      </c>
      <c r="C5" s="397" t="s">
        <v>57</v>
      </c>
    </row>
    <row r="6" spans="1:3" s="77" customFormat="1" ht="12.9" customHeight="1" thickBot="1">
      <c r="A6" s="236" t="s">
        <v>489</v>
      </c>
      <c r="B6" s="237" t="s">
        <v>490</v>
      </c>
      <c r="C6" s="238" t="s">
        <v>491</v>
      </c>
    </row>
    <row r="7" spans="1:3" s="77" customFormat="1" ht="15.9" customHeight="1" thickBot="1">
      <c r="A7" s="274"/>
      <c r="B7" s="275" t="s">
        <v>58</v>
      </c>
      <c r="C7" s="398"/>
    </row>
    <row r="8" spans="1:3" s="77" customFormat="1" ht="12" customHeight="1" thickBot="1">
      <c r="A8" s="37" t="s">
        <v>18</v>
      </c>
      <c r="B8" s="21" t="s">
        <v>258</v>
      </c>
      <c r="C8" s="334">
        <f>+C9+C10+C11+C12+C13+C14</f>
        <v>8044</v>
      </c>
    </row>
    <row r="9" spans="1:3" s="117" customFormat="1" ht="12" customHeight="1">
      <c r="A9" s="472" t="s">
        <v>98</v>
      </c>
      <c r="B9" s="453" t="s">
        <v>259</v>
      </c>
      <c r="C9" s="337">
        <v>6433</v>
      </c>
    </row>
    <row r="10" spans="1:3" s="118" customFormat="1" ht="12" customHeight="1">
      <c r="A10" s="473" t="s">
        <v>99</v>
      </c>
      <c r="B10" s="454" t="s">
        <v>260</v>
      </c>
      <c r="C10" s="336"/>
    </row>
    <row r="11" spans="1:3" s="118" customFormat="1" ht="12" customHeight="1">
      <c r="A11" s="473" t="s">
        <v>100</v>
      </c>
      <c r="B11" s="454" t="s">
        <v>261</v>
      </c>
      <c r="C11" s="336">
        <v>411</v>
      </c>
    </row>
    <row r="12" spans="1:3" s="118" customFormat="1" ht="12" customHeight="1">
      <c r="A12" s="473" t="s">
        <v>101</v>
      </c>
      <c r="B12" s="454" t="s">
        <v>262</v>
      </c>
      <c r="C12" s="336">
        <v>1200</v>
      </c>
    </row>
    <row r="13" spans="1:3" s="118" customFormat="1" ht="12" customHeight="1">
      <c r="A13" s="473" t="s">
        <v>150</v>
      </c>
      <c r="B13" s="454" t="s">
        <v>503</v>
      </c>
      <c r="C13" s="336"/>
    </row>
    <row r="14" spans="1:3" s="117" customFormat="1" ht="12" customHeight="1" thickBot="1">
      <c r="A14" s="474" t="s">
        <v>102</v>
      </c>
      <c r="B14" s="455" t="s">
        <v>426</v>
      </c>
      <c r="C14" s="336"/>
    </row>
    <row r="15" spans="1:3" s="117" customFormat="1" ht="12" customHeight="1" thickBot="1">
      <c r="A15" s="37" t="s">
        <v>19</v>
      </c>
      <c r="B15" s="329" t="s">
        <v>263</v>
      </c>
      <c r="C15" s="334">
        <f>+C16+C17+C18+C19+C20</f>
        <v>0</v>
      </c>
    </row>
    <row r="16" spans="1:3" s="117" customFormat="1" ht="12" customHeight="1">
      <c r="A16" s="472" t="s">
        <v>104</v>
      </c>
      <c r="B16" s="453" t="s">
        <v>264</v>
      </c>
      <c r="C16" s="337"/>
    </row>
    <row r="17" spans="1:3" s="117" customFormat="1" ht="12" customHeight="1">
      <c r="A17" s="473" t="s">
        <v>105</v>
      </c>
      <c r="B17" s="454" t="s">
        <v>265</v>
      </c>
      <c r="C17" s="336"/>
    </row>
    <row r="18" spans="1:3" s="117" customFormat="1" ht="12" customHeight="1">
      <c r="A18" s="473" t="s">
        <v>106</v>
      </c>
      <c r="B18" s="454" t="s">
        <v>417</v>
      </c>
      <c r="C18" s="336"/>
    </row>
    <row r="19" spans="1:3" s="117" customFormat="1" ht="12" customHeight="1">
      <c r="A19" s="473" t="s">
        <v>107</v>
      </c>
      <c r="B19" s="454" t="s">
        <v>418</v>
      </c>
      <c r="C19" s="336"/>
    </row>
    <row r="20" spans="1:3" s="117" customFormat="1" ht="12" customHeight="1">
      <c r="A20" s="473" t="s">
        <v>108</v>
      </c>
      <c r="B20" s="454" t="s">
        <v>266</v>
      </c>
      <c r="C20" s="336"/>
    </row>
    <row r="21" spans="1:3" s="118" customFormat="1" ht="12" customHeight="1" thickBot="1">
      <c r="A21" s="474" t="s">
        <v>117</v>
      </c>
      <c r="B21" s="455" t="s">
        <v>267</v>
      </c>
      <c r="C21" s="338"/>
    </row>
    <row r="22" spans="1:3" s="118" customFormat="1" ht="12" customHeight="1" thickBot="1">
      <c r="A22" s="37" t="s">
        <v>20</v>
      </c>
      <c r="B22" s="21" t="s">
        <v>268</v>
      </c>
      <c r="C22" s="334">
        <f>+C23+C24+C25+C26+C27</f>
        <v>0</v>
      </c>
    </row>
    <row r="23" spans="1:3" s="118" customFormat="1" ht="12" customHeight="1">
      <c r="A23" s="472" t="s">
        <v>87</v>
      </c>
      <c r="B23" s="453" t="s">
        <v>269</v>
      </c>
      <c r="C23" s="337"/>
    </row>
    <row r="24" spans="1:3" s="117" customFormat="1" ht="12" customHeight="1">
      <c r="A24" s="473" t="s">
        <v>88</v>
      </c>
      <c r="B24" s="454" t="s">
        <v>270</v>
      </c>
      <c r="C24" s="336"/>
    </row>
    <row r="25" spans="1:3" s="118" customFormat="1" ht="12" customHeight="1">
      <c r="A25" s="473" t="s">
        <v>89</v>
      </c>
      <c r="B25" s="454" t="s">
        <v>419</v>
      </c>
      <c r="C25" s="336"/>
    </row>
    <row r="26" spans="1:3" s="118" customFormat="1" ht="12" customHeight="1">
      <c r="A26" s="473" t="s">
        <v>90</v>
      </c>
      <c r="B26" s="454" t="s">
        <v>420</v>
      </c>
      <c r="C26" s="336"/>
    </row>
    <row r="27" spans="1:3" s="118" customFormat="1" ht="12" customHeight="1">
      <c r="A27" s="473" t="s">
        <v>173</v>
      </c>
      <c r="B27" s="454" t="s">
        <v>271</v>
      </c>
      <c r="C27" s="336"/>
    </row>
    <row r="28" spans="1:3" s="118" customFormat="1" ht="12" customHeight="1" thickBot="1">
      <c r="A28" s="474" t="s">
        <v>174</v>
      </c>
      <c r="B28" s="455" t="s">
        <v>272</v>
      </c>
      <c r="C28" s="338"/>
    </row>
    <row r="29" spans="1:3" s="118" customFormat="1" ht="12" customHeight="1" thickBot="1">
      <c r="A29" s="37" t="s">
        <v>175</v>
      </c>
      <c r="B29" s="21" t="s">
        <v>273</v>
      </c>
      <c r="C29" s="340">
        <f>+C30+C34+C35+C36</f>
        <v>1015</v>
      </c>
    </row>
    <row r="30" spans="1:3" s="118" customFormat="1" ht="12" customHeight="1">
      <c r="A30" s="472" t="s">
        <v>274</v>
      </c>
      <c r="B30" s="453" t="s">
        <v>504</v>
      </c>
      <c r="C30" s="448">
        <f>+C31+C32+C33</f>
        <v>750</v>
      </c>
    </row>
    <row r="31" spans="1:3" s="118" customFormat="1" ht="12" customHeight="1">
      <c r="A31" s="473" t="s">
        <v>275</v>
      </c>
      <c r="B31" s="454" t="s">
        <v>280</v>
      </c>
      <c r="C31" s="336">
        <v>750</v>
      </c>
    </row>
    <row r="32" spans="1:3" s="118" customFormat="1" ht="12" customHeight="1">
      <c r="A32" s="473" t="s">
        <v>276</v>
      </c>
      <c r="B32" s="454" t="s">
        <v>281</v>
      </c>
      <c r="C32" s="336"/>
    </row>
    <row r="33" spans="1:3" s="118" customFormat="1" ht="12" customHeight="1">
      <c r="A33" s="473" t="s">
        <v>430</v>
      </c>
      <c r="B33" s="517" t="s">
        <v>431</v>
      </c>
      <c r="C33" s="336"/>
    </row>
    <row r="34" spans="1:3" s="118" customFormat="1" ht="12" customHeight="1">
      <c r="A34" s="473" t="s">
        <v>277</v>
      </c>
      <c r="B34" s="454" t="s">
        <v>282</v>
      </c>
      <c r="C34" s="336">
        <v>265</v>
      </c>
    </row>
    <row r="35" spans="1:3" s="118" customFormat="1" ht="12" customHeight="1">
      <c r="A35" s="473" t="s">
        <v>278</v>
      </c>
      <c r="B35" s="454" t="s">
        <v>283</v>
      </c>
      <c r="C35" s="336"/>
    </row>
    <row r="36" spans="1:3" s="118" customFormat="1" ht="12" customHeight="1" thickBot="1">
      <c r="A36" s="474" t="s">
        <v>279</v>
      </c>
      <c r="B36" s="455" t="s">
        <v>284</v>
      </c>
      <c r="C36" s="338"/>
    </row>
    <row r="37" spans="1:3" s="118" customFormat="1" ht="12" customHeight="1" thickBot="1">
      <c r="A37" s="37" t="s">
        <v>22</v>
      </c>
      <c r="B37" s="21" t="s">
        <v>427</v>
      </c>
      <c r="C37" s="334">
        <f>SUM(C38:C48)</f>
        <v>1800</v>
      </c>
    </row>
    <row r="38" spans="1:3" s="118" customFormat="1" ht="12" customHeight="1">
      <c r="A38" s="472" t="s">
        <v>91</v>
      </c>
      <c r="B38" s="453" t="s">
        <v>287</v>
      </c>
      <c r="C38" s="337"/>
    </row>
    <row r="39" spans="1:3" s="118" customFormat="1" ht="12" customHeight="1">
      <c r="A39" s="473" t="s">
        <v>92</v>
      </c>
      <c r="B39" s="454" t="s">
        <v>288</v>
      </c>
      <c r="C39" s="336"/>
    </row>
    <row r="40" spans="1:3" s="118" customFormat="1" ht="12" customHeight="1">
      <c r="A40" s="473" t="s">
        <v>93</v>
      </c>
      <c r="B40" s="454" t="s">
        <v>289</v>
      </c>
      <c r="C40" s="336"/>
    </row>
    <row r="41" spans="1:3" s="118" customFormat="1" ht="12" customHeight="1">
      <c r="A41" s="473" t="s">
        <v>177</v>
      </c>
      <c r="B41" s="454" t="s">
        <v>290</v>
      </c>
      <c r="C41" s="336">
        <v>1100</v>
      </c>
    </row>
    <row r="42" spans="1:3" s="118" customFormat="1" ht="12" customHeight="1">
      <c r="A42" s="473" t="s">
        <v>178</v>
      </c>
      <c r="B42" s="454" t="s">
        <v>291</v>
      </c>
      <c r="C42" s="336"/>
    </row>
    <row r="43" spans="1:3" s="118" customFormat="1" ht="12" customHeight="1">
      <c r="A43" s="473" t="s">
        <v>179</v>
      </c>
      <c r="B43" s="454" t="s">
        <v>292</v>
      </c>
      <c r="C43" s="336"/>
    </row>
    <row r="44" spans="1:3" s="118" customFormat="1" ht="12" customHeight="1">
      <c r="A44" s="473" t="s">
        <v>180</v>
      </c>
      <c r="B44" s="454" t="s">
        <v>293</v>
      </c>
      <c r="C44" s="336"/>
    </row>
    <row r="45" spans="1:3" s="118" customFormat="1" ht="12" customHeight="1">
      <c r="A45" s="473" t="s">
        <v>181</v>
      </c>
      <c r="B45" s="454" t="s">
        <v>294</v>
      </c>
      <c r="C45" s="336">
        <v>200</v>
      </c>
    </row>
    <row r="46" spans="1:3" s="118" customFormat="1" ht="12" customHeight="1">
      <c r="A46" s="473" t="s">
        <v>285</v>
      </c>
      <c r="B46" s="454" t="s">
        <v>295</v>
      </c>
      <c r="C46" s="339"/>
    </row>
    <row r="47" spans="1:3" s="118" customFormat="1" ht="12" customHeight="1">
      <c r="A47" s="474" t="s">
        <v>286</v>
      </c>
      <c r="B47" s="455" t="s">
        <v>429</v>
      </c>
      <c r="C47" s="439"/>
    </row>
    <row r="48" spans="1:3" s="118" customFormat="1" ht="12" customHeight="1" thickBot="1">
      <c r="A48" s="474" t="s">
        <v>428</v>
      </c>
      <c r="B48" s="455" t="s">
        <v>296</v>
      </c>
      <c r="C48" s="439">
        <v>500</v>
      </c>
    </row>
    <row r="49" spans="1:3" s="118" customFormat="1" ht="12" customHeight="1" thickBot="1">
      <c r="A49" s="37" t="s">
        <v>23</v>
      </c>
      <c r="B49" s="21" t="s">
        <v>297</v>
      </c>
      <c r="C49" s="334">
        <f>SUM(C50:C54)</f>
        <v>0</v>
      </c>
    </row>
    <row r="50" spans="1:3" s="118" customFormat="1" ht="12" customHeight="1">
      <c r="A50" s="472" t="s">
        <v>94</v>
      </c>
      <c r="B50" s="453" t="s">
        <v>301</v>
      </c>
      <c r="C50" s="488"/>
    </row>
    <row r="51" spans="1:3" s="118" customFormat="1" ht="12" customHeight="1">
      <c r="A51" s="473" t="s">
        <v>95</v>
      </c>
      <c r="B51" s="454" t="s">
        <v>302</v>
      </c>
      <c r="C51" s="339"/>
    </row>
    <row r="52" spans="1:3" s="118" customFormat="1" ht="12" customHeight="1">
      <c r="A52" s="473" t="s">
        <v>298</v>
      </c>
      <c r="B52" s="454" t="s">
        <v>303</v>
      </c>
      <c r="C52" s="339"/>
    </row>
    <row r="53" spans="1:3" s="118" customFormat="1" ht="12" customHeight="1">
      <c r="A53" s="473" t="s">
        <v>299</v>
      </c>
      <c r="B53" s="454" t="s">
        <v>304</v>
      </c>
      <c r="C53" s="339"/>
    </row>
    <row r="54" spans="1:3" s="118" customFormat="1" ht="12" customHeight="1" thickBot="1">
      <c r="A54" s="474" t="s">
        <v>300</v>
      </c>
      <c r="B54" s="455" t="s">
        <v>305</v>
      </c>
      <c r="C54" s="439"/>
    </row>
    <row r="55" spans="1:3" s="118" customFormat="1" ht="12" customHeight="1" thickBot="1">
      <c r="A55" s="37" t="s">
        <v>182</v>
      </c>
      <c r="B55" s="21" t="s">
        <v>306</v>
      </c>
      <c r="C55" s="334">
        <f>SUM(C56:C58)</f>
        <v>0</v>
      </c>
    </row>
    <row r="56" spans="1:3" s="118" customFormat="1" ht="12" customHeight="1">
      <c r="A56" s="472" t="s">
        <v>96</v>
      </c>
      <c r="B56" s="453" t="s">
        <v>307</v>
      </c>
      <c r="C56" s="337"/>
    </row>
    <row r="57" spans="1:3" s="118" customFormat="1" ht="12" customHeight="1">
      <c r="A57" s="473" t="s">
        <v>97</v>
      </c>
      <c r="B57" s="454" t="s">
        <v>421</v>
      </c>
      <c r="C57" s="336"/>
    </row>
    <row r="58" spans="1:3" s="118" customFormat="1" ht="12" customHeight="1">
      <c r="A58" s="473" t="s">
        <v>310</v>
      </c>
      <c r="B58" s="454" t="s">
        <v>308</v>
      </c>
      <c r="C58" s="336"/>
    </row>
    <row r="59" spans="1:3" s="118" customFormat="1" ht="12" customHeight="1" thickBot="1">
      <c r="A59" s="474" t="s">
        <v>311</v>
      </c>
      <c r="B59" s="455" t="s">
        <v>309</v>
      </c>
      <c r="C59" s="338"/>
    </row>
    <row r="60" spans="1:3" s="118" customFormat="1" ht="12" customHeight="1" thickBot="1">
      <c r="A60" s="37" t="s">
        <v>25</v>
      </c>
      <c r="B60" s="329" t="s">
        <v>312</v>
      </c>
      <c r="C60" s="334">
        <f>SUM(C61:C63)</f>
        <v>0</v>
      </c>
    </row>
    <row r="61" spans="1:3" s="118" customFormat="1" ht="12" customHeight="1">
      <c r="A61" s="472" t="s">
        <v>183</v>
      </c>
      <c r="B61" s="453" t="s">
        <v>314</v>
      </c>
      <c r="C61" s="339"/>
    </row>
    <row r="62" spans="1:3" s="118" customFormat="1" ht="12" customHeight="1">
      <c r="A62" s="473" t="s">
        <v>184</v>
      </c>
      <c r="B62" s="454" t="s">
        <v>422</v>
      </c>
      <c r="C62" s="339"/>
    </row>
    <row r="63" spans="1:3" s="118" customFormat="1" ht="12" customHeight="1">
      <c r="A63" s="473" t="s">
        <v>234</v>
      </c>
      <c r="B63" s="454" t="s">
        <v>315</v>
      </c>
      <c r="C63" s="339"/>
    </row>
    <row r="64" spans="1:3" s="118" customFormat="1" ht="12" customHeight="1" thickBot="1">
      <c r="A64" s="474" t="s">
        <v>313</v>
      </c>
      <c r="B64" s="455" t="s">
        <v>316</v>
      </c>
      <c r="C64" s="339"/>
    </row>
    <row r="65" spans="1:3" s="118" customFormat="1" ht="12" customHeight="1" thickBot="1">
      <c r="A65" s="37" t="s">
        <v>26</v>
      </c>
      <c r="B65" s="21" t="s">
        <v>317</v>
      </c>
      <c r="C65" s="340">
        <f>+C8+C15+C22+C29+C37+C49+C55+C60</f>
        <v>10859</v>
      </c>
    </row>
    <row r="66" spans="1:3" s="118" customFormat="1" ht="12" customHeight="1" thickBot="1">
      <c r="A66" s="475" t="s">
        <v>408</v>
      </c>
      <c r="B66" s="329" t="s">
        <v>319</v>
      </c>
      <c r="C66" s="334">
        <f>SUM(C67:C69)</f>
        <v>0</v>
      </c>
    </row>
    <row r="67" spans="1:3" s="118" customFormat="1" ht="12" customHeight="1">
      <c r="A67" s="472" t="s">
        <v>350</v>
      </c>
      <c r="B67" s="453" t="s">
        <v>320</v>
      </c>
      <c r="C67" s="339"/>
    </row>
    <row r="68" spans="1:3" s="118" customFormat="1" ht="12" customHeight="1">
      <c r="A68" s="473" t="s">
        <v>359</v>
      </c>
      <c r="B68" s="454" t="s">
        <v>321</v>
      </c>
      <c r="C68" s="339"/>
    </row>
    <row r="69" spans="1:3" s="118" customFormat="1" ht="12" customHeight="1" thickBot="1">
      <c r="A69" s="474" t="s">
        <v>360</v>
      </c>
      <c r="B69" s="456" t="s">
        <v>322</v>
      </c>
      <c r="C69" s="339"/>
    </row>
    <row r="70" spans="1:3" s="118" customFormat="1" ht="12" customHeight="1" thickBot="1">
      <c r="A70" s="475" t="s">
        <v>323</v>
      </c>
      <c r="B70" s="329" t="s">
        <v>324</v>
      </c>
      <c r="C70" s="334">
        <f>SUM(C71:C74)</f>
        <v>0</v>
      </c>
    </row>
    <row r="71" spans="1:3" s="118" customFormat="1" ht="12" customHeight="1">
      <c r="A71" s="472" t="s">
        <v>151</v>
      </c>
      <c r="B71" s="453" t="s">
        <v>325</v>
      </c>
      <c r="C71" s="339"/>
    </row>
    <row r="72" spans="1:3" s="118" customFormat="1" ht="12" customHeight="1">
      <c r="A72" s="473" t="s">
        <v>152</v>
      </c>
      <c r="B72" s="454" t="s">
        <v>326</v>
      </c>
      <c r="C72" s="339"/>
    </row>
    <row r="73" spans="1:3" s="118" customFormat="1" ht="12" customHeight="1">
      <c r="A73" s="473" t="s">
        <v>351</v>
      </c>
      <c r="B73" s="454" t="s">
        <v>327</v>
      </c>
      <c r="C73" s="339"/>
    </row>
    <row r="74" spans="1:3" s="118" customFormat="1" ht="12" customHeight="1" thickBot="1">
      <c r="A74" s="474" t="s">
        <v>352</v>
      </c>
      <c r="B74" s="455" t="s">
        <v>328</v>
      </c>
      <c r="C74" s="339"/>
    </row>
    <row r="75" spans="1:3" s="118" customFormat="1" ht="12" customHeight="1" thickBot="1">
      <c r="A75" s="475" t="s">
        <v>329</v>
      </c>
      <c r="B75" s="329" t="s">
        <v>330</v>
      </c>
      <c r="C75" s="334">
        <f>SUM(C76:C77)</f>
        <v>11385</v>
      </c>
    </row>
    <row r="76" spans="1:3" s="118" customFormat="1" ht="12" customHeight="1">
      <c r="A76" s="472" t="s">
        <v>353</v>
      </c>
      <c r="B76" s="453" t="s">
        <v>331</v>
      </c>
      <c r="C76" s="339">
        <v>11385</v>
      </c>
    </row>
    <row r="77" spans="1:3" s="118" customFormat="1" ht="12" customHeight="1" thickBot="1">
      <c r="A77" s="474" t="s">
        <v>354</v>
      </c>
      <c r="B77" s="455" t="s">
        <v>332</v>
      </c>
      <c r="C77" s="339"/>
    </row>
    <row r="78" spans="1:3" s="117" customFormat="1" ht="12" customHeight="1" thickBot="1">
      <c r="A78" s="475" t="s">
        <v>333</v>
      </c>
      <c r="B78" s="329" t="s">
        <v>334</v>
      </c>
      <c r="C78" s="334">
        <f>SUM(C79:C81)</f>
        <v>0</v>
      </c>
    </row>
    <row r="79" spans="1:3" s="118" customFormat="1" ht="12" customHeight="1">
      <c r="A79" s="472" t="s">
        <v>355</v>
      </c>
      <c r="B79" s="453" t="s">
        <v>335</v>
      </c>
      <c r="C79" s="339"/>
    </row>
    <row r="80" spans="1:3" s="118" customFormat="1" ht="12" customHeight="1">
      <c r="A80" s="473" t="s">
        <v>356</v>
      </c>
      <c r="B80" s="454" t="s">
        <v>336</v>
      </c>
      <c r="C80" s="339"/>
    </row>
    <row r="81" spans="1:3" s="118" customFormat="1" ht="12" customHeight="1" thickBot="1">
      <c r="A81" s="474" t="s">
        <v>357</v>
      </c>
      <c r="B81" s="455" t="s">
        <v>337</v>
      </c>
      <c r="C81" s="339"/>
    </row>
    <row r="82" spans="1:3" s="118" customFormat="1" ht="12" customHeight="1" thickBot="1">
      <c r="A82" s="475" t="s">
        <v>338</v>
      </c>
      <c r="B82" s="329" t="s">
        <v>358</v>
      </c>
      <c r="C82" s="334">
        <f>SUM(C83:C86)</f>
        <v>0</v>
      </c>
    </row>
    <row r="83" spans="1:3" s="118" customFormat="1" ht="12" customHeight="1">
      <c r="A83" s="476" t="s">
        <v>339</v>
      </c>
      <c r="B83" s="453" t="s">
        <v>340</v>
      </c>
      <c r="C83" s="339"/>
    </row>
    <row r="84" spans="1:3" s="118" customFormat="1" ht="12" customHeight="1">
      <c r="A84" s="477" t="s">
        <v>341</v>
      </c>
      <c r="B84" s="454" t="s">
        <v>342</v>
      </c>
      <c r="C84" s="339"/>
    </row>
    <row r="85" spans="1:3" s="118" customFormat="1" ht="12" customHeight="1">
      <c r="A85" s="477" t="s">
        <v>343</v>
      </c>
      <c r="B85" s="454" t="s">
        <v>344</v>
      </c>
      <c r="C85" s="339"/>
    </row>
    <row r="86" spans="1:3" s="117" customFormat="1" ht="12" customHeight="1" thickBot="1">
      <c r="A86" s="478" t="s">
        <v>345</v>
      </c>
      <c r="B86" s="455" t="s">
        <v>346</v>
      </c>
      <c r="C86" s="339"/>
    </row>
    <row r="87" spans="1:3" s="117" customFormat="1" ht="12" customHeight="1" thickBot="1">
      <c r="A87" s="475" t="s">
        <v>347</v>
      </c>
      <c r="B87" s="329" t="s">
        <v>471</v>
      </c>
      <c r="C87" s="489"/>
    </row>
    <row r="88" spans="1:3" s="117" customFormat="1" ht="12" customHeight="1" thickBot="1">
      <c r="A88" s="475" t="s">
        <v>505</v>
      </c>
      <c r="B88" s="329" t="s">
        <v>348</v>
      </c>
      <c r="C88" s="489"/>
    </row>
    <row r="89" spans="1:3" s="117" customFormat="1" ht="12" customHeight="1" thickBot="1">
      <c r="A89" s="475" t="s">
        <v>506</v>
      </c>
      <c r="B89" s="460" t="s">
        <v>474</v>
      </c>
      <c r="C89" s="340">
        <f>+C66+C70+C75+C78+C82+C88+C87</f>
        <v>11385</v>
      </c>
    </row>
    <row r="90" spans="1:3" s="117" customFormat="1" ht="12" customHeight="1" thickBot="1">
      <c r="A90" s="479" t="s">
        <v>507</v>
      </c>
      <c r="B90" s="461" t="s">
        <v>508</v>
      </c>
      <c r="C90" s="340">
        <f>+C65+C89</f>
        <v>22244</v>
      </c>
    </row>
    <row r="91" spans="1:3" s="118" customFormat="1" ht="15" customHeight="1" thickBot="1">
      <c r="A91" s="276"/>
      <c r="B91" s="277"/>
      <c r="C91" s="400"/>
    </row>
    <row r="92" spans="1:3" s="77" customFormat="1" ht="16.5" customHeight="1" thickBot="1">
      <c r="A92" s="278"/>
      <c r="B92" s="279" t="s">
        <v>59</v>
      </c>
      <c r="C92" s="401"/>
    </row>
    <row r="93" spans="1:3" s="119" customFormat="1" ht="12" customHeight="1" thickBot="1">
      <c r="A93" s="445" t="s">
        <v>18</v>
      </c>
      <c r="B93" s="31" t="s">
        <v>512</v>
      </c>
      <c r="C93" s="333">
        <f>+C94+C95+C96+C97+C98+C111</f>
        <v>22244</v>
      </c>
    </row>
    <row r="94" spans="1:3" ht="12" customHeight="1">
      <c r="A94" s="480" t="s">
        <v>98</v>
      </c>
      <c r="B94" s="10" t="s">
        <v>49</v>
      </c>
      <c r="C94" s="335">
        <v>2941</v>
      </c>
    </row>
    <row r="95" spans="1:3" ht="12" customHeight="1">
      <c r="A95" s="473" t="s">
        <v>99</v>
      </c>
      <c r="B95" s="8" t="s">
        <v>185</v>
      </c>
      <c r="C95" s="336">
        <v>616</v>
      </c>
    </row>
    <row r="96" spans="1:3" ht="12" customHeight="1">
      <c r="A96" s="473" t="s">
        <v>100</v>
      </c>
      <c r="B96" s="8" t="s">
        <v>141</v>
      </c>
      <c r="C96" s="338">
        <v>5557</v>
      </c>
    </row>
    <row r="97" spans="1:3" ht="12" customHeight="1">
      <c r="A97" s="473" t="s">
        <v>101</v>
      </c>
      <c r="B97" s="11" t="s">
        <v>186</v>
      </c>
      <c r="C97" s="338">
        <v>526</v>
      </c>
    </row>
    <row r="98" spans="1:3" ht="12" customHeight="1">
      <c r="A98" s="473" t="s">
        <v>112</v>
      </c>
      <c r="B98" s="19" t="s">
        <v>187</v>
      </c>
      <c r="C98" s="338">
        <v>1742</v>
      </c>
    </row>
    <row r="99" spans="1:3" ht="12" customHeight="1">
      <c r="A99" s="473" t="s">
        <v>102</v>
      </c>
      <c r="B99" s="8" t="s">
        <v>509</v>
      </c>
      <c r="C99" s="338"/>
    </row>
    <row r="100" spans="1:3" ht="12" customHeight="1">
      <c r="A100" s="473" t="s">
        <v>103</v>
      </c>
      <c r="B100" s="172" t="s">
        <v>437</v>
      </c>
      <c r="C100" s="338"/>
    </row>
    <row r="101" spans="1:3" ht="12" customHeight="1">
      <c r="A101" s="473" t="s">
        <v>113</v>
      </c>
      <c r="B101" s="172" t="s">
        <v>436</v>
      </c>
      <c r="C101" s="338"/>
    </row>
    <row r="102" spans="1:3" ht="12" customHeight="1">
      <c r="A102" s="473" t="s">
        <v>114</v>
      </c>
      <c r="B102" s="172" t="s">
        <v>364</v>
      </c>
      <c r="C102" s="338"/>
    </row>
    <row r="103" spans="1:3" ht="12" customHeight="1">
      <c r="A103" s="473" t="s">
        <v>115</v>
      </c>
      <c r="B103" s="173" t="s">
        <v>365</v>
      </c>
      <c r="C103" s="338"/>
    </row>
    <row r="104" spans="1:3" ht="12" customHeight="1">
      <c r="A104" s="473" t="s">
        <v>116</v>
      </c>
      <c r="B104" s="173" t="s">
        <v>366</v>
      </c>
      <c r="C104" s="338"/>
    </row>
    <row r="105" spans="1:3" ht="12" customHeight="1">
      <c r="A105" s="473" t="s">
        <v>118</v>
      </c>
      <c r="B105" s="172" t="s">
        <v>367</v>
      </c>
      <c r="C105" s="338">
        <v>1722</v>
      </c>
    </row>
    <row r="106" spans="1:3" ht="12" customHeight="1">
      <c r="A106" s="473" t="s">
        <v>188</v>
      </c>
      <c r="B106" s="172" t="s">
        <v>368</v>
      </c>
      <c r="C106" s="338"/>
    </row>
    <row r="107" spans="1:3" ht="12" customHeight="1">
      <c r="A107" s="473" t="s">
        <v>362</v>
      </c>
      <c r="B107" s="173" t="s">
        <v>369</v>
      </c>
      <c r="C107" s="338"/>
    </row>
    <row r="108" spans="1:3" ht="12" customHeight="1">
      <c r="A108" s="481" t="s">
        <v>363</v>
      </c>
      <c r="B108" s="174" t="s">
        <v>370</v>
      </c>
      <c r="C108" s="338"/>
    </row>
    <row r="109" spans="1:3" ht="12" customHeight="1">
      <c r="A109" s="473" t="s">
        <v>434</v>
      </c>
      <c r="B109" s="174" t="s">
        <v>371</v>
      </c>
      <c r="C109" s="338"/>
    </row>
    <row r="110" spans="1:3" ht="12" customHeight="1">
      <c r="A110" s="473" t="s">
        <v>435</v>
      </c>
      <c r="B110" s="173" t="s">
        <v>372</v>
      </c>
      <c r="C110" s="336">
        <v>20</v>
      </c>
    </row>
    <row r="111" spans="1:3" ht="12" customHeight="1">
      <c r="A111" s="473" t="s">
        <v>439</v>
      </c>
      <c r="B111" s="11" t="s">
        <v>50</v>
      </c>
      <c r="C111" s="336">
        <v>10862</v>
      </c>
    </row>
    <row r="112" spans="1:3" ht="12" customHeight="1">
      <c r="A112" s="474" t="s">
        <v>440</v>
      </c>
      <c r="B112" s="8" t="s">
        <v>510</v>
      </c>
      <c r="C112" s="338"/>
    </row>
    <row r="113" spans="1:3" ht="12" customHeight="1" thickBot="1">
      <c r="A113" s="482" t="s">
        <v>441</v>
      </c>
      <c r="B113" s="175" t="s">
        <v>511</v>
      </c>
      <c r="C113" s="342"/>
    </row>
    <row r="114" spans="1:3" ht="12" customHeight="1" thickBot="1">
      <c r="A114" s="37" t="s">
        <v>19</v>
      </c>
      <c r="B114" s="30" t="s">
        <v>373</v>
      </c>
      <c r="C114" s="334">
        <f>+C115+C117+C119</f>
        <v>0</v>
      </c>
    </row>
    <row r="115" spans="1:3" ht="12" customHeight="1">
      <c r="A115" s="472" t="s">
        <v>104</v>
      </c>
      <c r="B115" s="8" t="s">
        <v>232</v>
      </c>
      <c r="C115" s="337"/>
    </row>
    <row r="116" spans="1:3" ht="12" customHeight="1">
      <c r="A116" s="472" t="s">
        <v>105</v>
      </c>
      <c r="B116" s="12" t="s">
        <v>377</v>
      </c>
      <c r="C116" s="337"/>
    </row>
    <row r="117" spans="1:3" ht="12" customHeight="1">
      <c r="A117" s="472" t="s">
        <v>106</v>
      </c>
      <c r="B117" s="12" t="s">
        <v>189</v>
      </c>
      <c r="C117" s="336"/>
    </row>
    <row r="118" spans="1:3" ht="12" customHeight="1">
      <c r="A118" s="472" t="s">
        <v>107</v>
      </c>
      <c r="B118" s="12" t="s">
        <v>378</v>
      </c>
      <c r="C118" s="301"/>
    </row>
    <row r="119" spans="1:3" ht="12" customHeight="1">
      <c r="A119" s="472" t="s">
        <v>108</v>
      </c>
      <c r="B119" s="331" t="s">
        <v>235</v>
      </c>
      <c r="C119" s="301"/>
    </row>
    <row r="120" spans="1:3" ht="12" customHeight="1">
      <c r="A120" s="472" t="s">
        <v>117</v>
      </c>
      <c r="B120" s="330" t="s">
        <v>423</v>
      </c>
      <c r="C120" s="301"/>
    </row>
    <row r="121" spans="1:3" ht="12" customHeight="1">
      <c r="A121" s="472" t="s">
        <v>119</v>
      </c>
      <c r="B121" s="449" t="s">
        <v>383</v>
      </c>
      <c r="C121" s="301"/>
    </row>
    <row r="122" spans="1:3" ht="12" customHeight="1">
      <c r="A122" s="472" t="s">
        <v>190</v>
      </c>
      <c r="B122" s="173" t="s">
        <v>366</v>
      </c>
      <c r="C122" s="301"/>
    </row>
    <row r="123" spans="1:3" ht="12" customHeight="1">
      <c r="A123" s="472" t="s">
        <v>191</v>
      </c>
      <c r="B123" s="173" t="s">
        <v>382</v>
      </c>
      <c r="C123" s="301"/>
    </row>
    <row r="124" spans="1:3" ht="12" customHeight="1">
      <c r="A124" s="472" t="s">
        <v>192</v>
      </c>
      <c r="B124" s="173" t="s">
        <v>381</v>
      </c>
      <c r="C124" s="301"/>
    </row>
    <row r="125" spans="1:3" ht="12" customHeight="1">
      <c r="A125" s="472" t="s">
        <v>374</v>
      </c>
      <c r="B125" s="173" t="s">
        <v>369</v>
      </c>
      <c r="C125" s="301"/>
    </row>
    <row r="126" spans="1:3" ht="12" customHeight="1">
      <c r="A126" s="472" t="s">
        <v>375</v>
      </c>
      <c r="B126" s="173" t="s">
        <v>380</v>
      </c>
      <c r="C126" s="301"/>
    </row>
    <row r="127" spans="1:3" ht="12" customHeight="1" thickBot="1">
      <c r="A127" s="481" t="s">
        <v>376</v>
      </c>
      <c r="B127" s="173" t="s">
        <v>379</v>
      </c>
      <c r="C127" s="303"/>
    </row>
    <row r="128" spans="1:3" ht="12" customHeight="1" thickBot="1">
      <c r="A128" s="37" t="s">
        <v>20</v>
      </c>
      <c r="B128" s="154" t="s">
        <v>444</v>
      </c>
      <c r="C128" s="334">
        <f>+C93+C114</f>
        <v>22244</v>
      </c>
    </row>
    <row r="129" spans="1:11" ht="12" customHeight="1" thickBot="1">
      <c r="A129" s="37" t="s">
        <v>21</v>
      </c>
      <c r="B129" s="154" t="s">
        <v>445</v>
      </c>
      <c r="C129" s="334">
        <f>+C130+C131+C132</f>
        <v>0</v>
      </c>
    </row>
    <row r="130" spans="1:11" s="119" customFormat="1" ht="12" customHeight="1">
      <c r="A130" s="472" t="s">
        <v>274</v>
      </c>
      <c r="B130" s="9" t="s">
        <v>515</v>
      </c>
      <c r="C130" s="301"/>
    </row>
    <row r="131" spans="1:11" ht="12" customHeight="1">
      <c r="A131" s="472" t="s">
        <v>277</v>
      </c>
      <c r="B131" s="9" t="s">
        <v>453</v>
      </c>
      <c r="C131" s="301"/>
    </row>
    <row r="132" spans="1:11" ht="12" customHeight="1" thickBot="1">
      <c r="A132" s="481" t="s">
        <v>278</v>
      </c>
      <c r="B132" s="7" t="s">
        <v>514</v>
      </c>
      <c r="C132" s="301"/>
    </row>
    <row r="133" spans="1:11" ht="12" customHeight="1" thickBot="1">
      <c r="A133" s="37" t="s">
        <v>22</v>
      </c>
      <c r="B133" s="154" t="s">
        <v>446</v>
      </c>
      <c r="C133" s="334">
        <f>+C134+C135+C136+C137+C138+C139</f>
        <v>0</v>
      </c>
    </row>
    <row r="134" spans="1:11" ht="12" customHeight="1">
      <c r="A134" s="472" t="s">
        <v>91</v>
      </c>
      <c r="B134" s="9" t="s">
        <v>455</v>
      </c>
      <c r="C134" s="301"/>
    </row>
    <row r="135" spans="1:11" ht="12" customHeight="1">
      <c r="A135" s="472" t="s">
        <v>92</v>
      </c>
      <c r="B135" s="9" t="s">
        <v>447</v>
      </c>
      <c r="C135" s="301"/>
    </row>
    <row r="136" spans="1:11" ht="12" customHeight="1">
      <c r="A136" s="472" t="s">
        <v>93</v>
      </c>
      <c r="B136" s="9" t="s">
        <v>448</v>
      </c>
      <c r="C136" s="301"/>
    </row>
    <row r="137" spans="1:11" ht="12" customHeight="1">
      <c r="A137" s="472" t="s">
        <v>177</v>
      </c>
      <c r="B137" s="9" t="s">
        <v>513</v>
      </c>
      <c r="C137" s="301"/>
    </row>
    <row r="138" spans="1:11" ht="12" customHeight="1">
      <c r="A138" s="472" t="s">
        <v>178</v>
      </c>
      <c r="B138" s="9" t="s">
        <v>450</v>
      </c>
      <c r="C138" s="301"/>
    </row>
    <row r="139" spans="1:11" s="119" customFormat="1" ht="12" customHeight="1" thickBot="1">
      <c r="A139" s="481" t="s">
        <v>179</v>
      </c>
      <c r="B139" s="7" t="s">
        <v>451</v>
      </c>
      <c r="C139" s="301"/>
    </row>
    <row r="140" spans="1:11" ht="12" customHeight="1" thickBot="1">
      <c r="A140" s="37" t="s">
        <v>23</v>
      </c>
      <c r="B140" s="154" t="s">
        <v>530</v>
      </c>
      <c r="C140" s="340">
        <f>+C141+C142+C144+C145+C143</f>
        <v>0</v>
      </c>
      <c r="K140" s="283"/>
    </row>
    <row r="141" spans="1:11">
      <c r="A141" s="472" t="s">
        <v>94</v>
      </c>
      <c r="B141" s="9" t="s">
        <v>384</v>
      </c>
      <c r="C141" s="301"/>
    </row>
    <row r="142" spans="1:11" ht="12" customHeight="1">
      <c r="A142" s="472" t="s">
        <v>95</v>
      </c>
      <c r="B142" s="9" t="s">
        <v>385</v>
      </c>
      <c r="C142" s="301"/>
    </row>
    <row r="143" spans="1:11" ht="12" customHeight="1">
      <c r="A143" s="472" t="s">
        <v>298</v>
      </c>
      <c r="B143" s="9" t="s">
        <v>529</v>
      </c>
      <c r="C143" s="301"/>
    </row>
    <row r="144" spans="1:11" s="119" customFormat="1" ht="12" customHeight="1">
      <c r="A144" s="472" t="s">
        <v>299</v>
      </c>
      <c r="B144" s="9" t="s">
        <v>460</v>
      </c>
      <c r="C144" s="301"/>
    </row>
    <row r="145" spans="1:3" s="119" customFormat="1" ht="12" customHeight="1" thickBot="1">
      <c r="A145" s="481" t="s">
        <v>300</v>
      </c>
      <c r="B145" s="7" t="s">
        <v>404</v>
      </c>
      <c r="C145" s="301"/>
    </row>
    <row r="146" spans="1:3" s="119" customFormat="1" ht="12" customHeight="1" thickBot="1">
      <c r="A146" s="37" t="s">
        <v>24</v>
      </c>
      <c r="B146" s="154" t="s">
        <v>461</v>
      </c>
      <c r="C146" s="343">
        <f>+C147+C148+C149+C150+C151</f>
        <v>0</v>
      </c>
    </row>
    <row r="147" spans="1:3" s="119" customFormat="1" ht="12" customHeight="1">
      <c r="A147" s="472" t="s">
        <v>96</v>
      </c>
      <c r="B147" s="9" t="s">
        <v>456</v>
      </c>
      <c r="C147" s="301"/>
    </row>
    <row r="148" spans="1:3" s="119" customFormat="1" ht="12" customHeight="1">
      <c r="A148" s="472" t="s">
        <v>97</v>
      </c>
      <c r="B148" s="9" t="s">
        <v>463</v>
      </c>
      <c r="C148" s="301"/>
    </row>
    <row r="149" spans="1:3" s="119" customFormat="1" ht="12" customHeight="1">
      <c r="A149" s="472" t="s">
        <v>310</v>
      </c>
      <c r="B149" s="9" t="s">
        <v>458</v>
      </c>
      <c r="C149" s="301"/>
    </row>
    <row r="150" spans="1:3" s="119" customFormat="1" ht="12" customHeight="1">
      <c r="A150" s="472" t="s">
        <v>311</v>
      </c>
      <c r="B150" s="9" t="s">
        <v>516</v>
      </c>
      <c r="C150" s="301"/>
    </row>
    <row r="151" spans="1:3" ht="12.75" customHeight="1" thickBot="1">
      <c r="A151" s="481" t="s">
        <v>462</v>
      </c>
      <c r="B151" s="7" t="s">
        <v>465</v>
      </c>
      <c r="C151" s="303"/>
    </row>
    <row r="152" spans="1:3" ht="12.75" customHeight="1" thickBot="1">
      <c r="A152" s="527" t="s">
        <v>25</v>
      </c>
      <c r="B152" s="154" t="s">
        <v>466</v>
      </c>
      <c r="C152" s="343"/>
    </row>
    <row r="153" spans="1:3" ht="12.75" customHeight="1" thickBot="1">
      <c r="A153" s="527" t="s">
        <v>26</v>
      </c>
      <c r="B153" s="154" t="s">
        <v>467</v>
      </c>
      <c r="C153" s="343"/>
    </row>
    <row r="154" spans="1:3" ht="12" customHeight="1" thickBot="1">
      <c r="A154" s="37" t="s">
        <v>27</v>
      </c>
      <c r="B154" s="154" t="s">
        <v>469</v>
      </c>
      <c r="C154" s="463">
        <f>+C129+C133+C140+C146+C152+C153</f>
        <v>0</v>
      </c>
    </row>
    <row r="155" spans="1:3" ht="15" customHeight="1" thickBot="1">
      <c r="A155" s="483" t="s">
        <v>28</v>
      </c>
      <c r="B155" s="415" t="s">
        <v>468</v>
      </c>
      <c r="C155" s="463">
        <f>+C128+C154</f>
        <v>22244</v>
      </c>
    </row>
    <row r="156" spans="1:3" ht="13.8" thickBot="1">
      <c r="A156" s="423"/>
      <c r="B156" s="424"/>
      <c r="C156" s="425"/>
    </row>
    <row r="157" spans="1:3" ht="15" customHeight="1" thickBot="1">
      <c r="A157" s="280" t="s">
        <v>517</v>
      </c>
      <c r="B157" s="281"/>
      <c r="C157" s="151"/>
    </row>
    <row r="158" spans="1:3" ht="14.25" customHeight="1" thickBot="1">
      <c r="A158" s="280" t="s">
        <v>207</v>
      </c>
      <c r="B158" s="281"/>
      <c r="C158" s="15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00" workbookViewId="0">
      <selection activeCell="D7" sqref="D7"/>
    </sheetView>
  </sheetViews>
  <sheetFormatPr defaultColWidth="9.33203125" defaultRowHeight="13.2"/>
  <cols>
    <col min="1" max="1" width="5.44140625" style="53" customWidth="1"/>
    <col min="2" max="2" width="33.109375" style="53" customWidth="1"/>
    <col min="3" max="3" width="12.33203125" style="53" customWidth="1"/>
    <col min="4" max="4" width="11.44140625" style="53" customWidth="1"/>
    <col min="5" max="5" width="11.33203125" style="53" customWidth="1"/>
    <col min="6" max="6" width="11" style="53" customWidth="1"/>
    <col min="7" max="7" width="14.33203125" style="53" customWidth="1"/>
    <col min="8" max="16384" width="9.33203125" style="53"/>
  </cols>
  <sheetData>
    <row r="1" spans="1:7" ht="43.5" customHeight="1">
      <c r="A1" s="599" t="s">
        <v>2</v>
      </c>
      <c r="B1" s="599"/>
      <c r="C1" s="599"/>
      <c r="D1" s="599"/>
      <c r="E1" s="599"/>
      <c r="F1" s="599"/>
      <c r="G1" s="599"/>
    </row>
    <row r="3" spans="1:7" s="195" customFormat="1" ht="27" customHeight="1">
      <c r="A3" s="193" t="s">
        <v>211</v>
      </c>
      <c r="B3" s="194"/>
      <c r="C3" s="598" t="s">
        <v>545</v>
      </c>
      <c r="D3" s="598"/>
      <c r="E3" s="598"/>
      <c r="F3" s="598"/>
      <c r="G3" s="598"/>
    </row>
    <row r="4" spans="1:7" s="195" customFormat="1" ht="15.6">
      <c r="A4" s="194"/>
      <c r="B4" s="194"/>
      <c r="C4" s="194"/>
      <c r="D4" s="194"/>
      <c r="E4" s="194"/>
      <c r="F4" s="194"/>
      <c r="G4" s="194"/>
    </row>
    <row r="5" spans="1:7" s="195" customFormat="1" ht="24.75" customHeight="1">
      <c r="A5" s="193" t="s">
        <v>213</v>
      </c>
      <c r="B5" s="194"/>
      <c r="C5" s="598" t="s">
        <v>212</v>
      </c>
      <c r="D5" s="598"/>
      <c r="E5" s="598"/>
      <c r="F5" s="598"/>
      <c r="G5" s="194"/>
    </row>
    <row r="6" spans="1:7" s="196" customFormat="1">
      <c r="A6" s="253"/>
      <c r="B6" s="253"/>
      <c r="C6" s="253"/>
      <c r="D6" s="253"/>
      <c r="E6" s="253"/>
      <c r="F6" s="253"/>
      <c r="G6" s="253"/>
    </row>
    <row r="7" spans="1:7" s="197" customFormat="1" ht="15" customHeight="1">
      <c r="A7" s="299" t="s">
        <v>214</v>
      </c>
      <c r="B7" s="298"/>
      <c r="C7" s="298"/>
      <c r="D7" s="284"/>
      <c r="E7" s="284"/>
      <c r="F7" s="284"/>
      <c r="G7" s="284"/>
    </row>
    <row r="8" spans="1:7" s="197" customFormat="1" ht="15" customHeight="1" thickBot="1">
      <c r="A8" s="299" t="s">
        <v>215</v>
      </c>
      <c r="B8" s="284"/>
      <c r="C8" s="284"/>
      <c r="D8" s="284"/>
      <c r="E8" s="284"/>
      <c r="F8" s="284"/>
      <c r="G8" s="284"/>
    </row>
    <row r="9" spans="1:7" s="95" customFormat="1" ht="42" customHeight="1" thickBot="1">
      <c r="A9" s="233" t="s">
        <v>16</v>
      </c>
      <c r="B9" s="234" t="s">
        <v>216</v>
      </c>
      <c r="C9" s="234" t="s">
        <v>217</v>
      </c>
      <c r="D9" s="234" t="s">
        <v>218</v>
      </c>
      <c r="E9" s="234" t="s">
        <v>219</v>
      </c>
      <c r="F9" s="234" t="s">
        <v>220</v>
      </c>
      <c r="G9" s="235" t="s">
        <v>53</v>
      </c>
    </row>
    <row r="10" spans="1:7" ht="24" customHeight="1">
      <c r="A10" s="285" t="s">
        <v>18</v>
      </c>
      <c r="B10" s="242" t="s">
        <v>221</v>
      </c>
      <c r="C10" s="198"/>
      <c r="D10" s="198"/>
      <c r="E10" s="198"/>
      <c r="F10" s="198"/>
      <c r="G10" s="286">
        <f>SUM(C10:F10)</f>
        <v>0</v>
      </c>
    </row>
    <row r="11" spans="1:7" ht="24" customHeight="1">
      <c r="A11" s="287" t="s">
        <v>19</v>
      </c>
      <c r="B11" s="243" t="s">
        <v>222</v>
      </c>
      <c r="C11" s="199"/>
      <c r="D11" s="199"/>
      <c r="E11" s="199"/>
      <c r="F11" s="199"/>
      <c r="G11" s="288">
        <f t="shared" ref="G11:G16" si="0">SUM(C11:F11)</f>
        <v>0</v>
      </c>
    </row>
    <row r="12" spans="1:7" ht="24" customHeight="1">
      <c r="A12" s="287" t="s">
        <v>20</v>
      </c>
      <c r="B12" s="243" t="s">
        <v>223</v>
      </c>
      <c r="C12" s="199"/>
      <c r="D12" s="199"/>
      <c r="E12" s="199"/>
      <c r="F12" s="199"/>
      <c r="G12" s="288">
        <f t="shared" si="0"/>
        <v>0</v>
      </c>
    </row>
    <row r="13" spans="1:7" ht="24" customHeight="1">
      <c r="A13" s="287" t="s">
        <v>21</v>
      </c>
      <c r="B13" s="243" t="s">
        <v>224</v>
      </c>
      <c r="C13" s="199"/>
      <c r="D13" s="199"/>
      <c r="E13" s="199"/>
      <c r="F13" s="199"/>
      <c r="G13" s="288">
        <f t="shared" si="0"/>
        <v>0</v>
      </c>
    </row>
    <row r="14" spans="1:7" ht="24" customHeight="1">
      <c r="A14" s="287" t="s">
        <v>22</v>
      </c>
      <c r="B14" s="243" t="s">
        <v>225</v>
      </c>
      <c r="C14" s="199"/>
      <c r="D14" s="199"/>
      <c r="E14" s="199"/>
      <c r="F14" s="199"/>
      <c r="G14" s="288">
        <f t="shared" si="0"/>
        <v>0</v>
      </c>
    </row>
    <row r="15" spans="1:7" ht="24" customHeight="1" thickBot="1">
      <c r="A15" s="289" t="s">
        <v>23</v>
      </c>
      <c r="B15" s="290" t="s">
        <v>226</v>
      </c>
      <c r="C15" s="200"/>
      <c r="D15" s="200"/>
      <c r="E15" s="200"/>
      <c r="F15" s="200"/>
      <c r="G15" s="291">
        <f t="shared" si="0"/>
        <v>0</v>
      </c>
    </row>
    <row r="16" spans="1:7" s="201" customFormat="1" ht="24" customHeight="1" thickBot="1">
      <c r="A16" s="292" t="s">
        <v>24</v>
      </c>
      <c r="B16" s="293" t="s">
        <v>53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96" customFormat="1">
      <c r="A17" s="253"/>
      <c r="B17" s="253"/>
      <c r="C17" s="253"/>
      <c r="D17" s="253"/>
      <c r="E17" s="253"/>
      <c r="F17" s="253"/>
      <c r="G17" s="253"/>
    </row>
    <row r="18" spans="1:7" s="196" customFormat="1">
      <c r="A18" s="253"/>
      <c r="B18" s="253"/>
      <c r="C18" s="253"/>
      <c r="D18" s="253"/>
      <c r="E18" s="253"/>
      <c r="F18" s="253"/>
      <c r="G18" s="253"/>
    </row>
    <row r="19" spans="1:7" s="196" customFormat="1">
      <c r="A19" s="253"/>
      <c r="B19" s="253"/>
      <c r="C19" s="253"/>
      <c r="D19" s="253"/>
      <c r="E19" s="253"/>
      <c r="F19" s="253"/>
      <c r="G19" s="253"/>
    </row>
    <row r="20" spans="1:7" s="196" customFormat="1" ht="15.6">
      <c r="A20" s="195" t="str">
        <f>+CONCATENATE("......................, ",LEFT(ÖSSZEFÜGGÉSEK!A5,4),". .......................... hó ..... nap")</f>
        <v>......................, 2015. .......................... hó ..... nap</v>
      </c>
      <c r="B20" s="253"/>
      <c r="C20" s="253"/>
      <c r="D20" s="253"/>
      <c r="E20" s="253"/>
      <c r="F20" s="253"/>
      <c r="G20" s="253"/>
    </row>
    <row r="21" spans="1:7" s="196" customFormat="1">
      <c r="A21" s="253"/>
      <c r="B21" s="253"/>
      <c r="C21" s="253"/>
      <c r="D21" s="253"/>
      <c r="E21" s="253"/>
      <c r="F21" s="253"/>
      <c r="G21" s="253"/>
    </row>
    <row r="22" spans="1:7">
      <c r="A22" s="253"/>
      <c r="B22" s="253"/>
      <c r="C22" s="253"/>
      <c r="D22" s="253"/>
      <c r="E22" s="253"/>
      <c r="F22" s="253"/>
      <c r="G22" s="253"/>
    </row>
    <row r="23" spans="1:7">
      <c r="A23" s="253"/>
      <c r="B23" s="253"/>
      <c r="C23" s="196"/>
      <c r="D23" s="196"/>
      <c r="E23" s="196"/>
      <c r="F23" s="196"/>
      <c r="G23" s="253"/>
    </row>
    <row r="24" spans="1:7" ht="13.8">
      <c r="A24" s="253"/>
      <c r="B24" s="253"/>
      <c r="C24" s="296"/>
      <c r="D24" s="297" t="s">
        <v>227</v>
      </c>
      <c r="E24" s="297"/>
      <c r="F24" s="296"/>
      <c r="G24" s="253"/>
    </row>
    <row r="25" spans="1:7" ht="13.8">
      <c r="C25" s="202"/>
      <c r="D25" s="203"/>
      <c r="E25" s="203"/>
      <c r="F25" s="202"/>
    </row>
    <row r="26" spans="1:7" ht="13.8">
      <c r="C26" s="202"/>
      <c r="D26" s="203"/>
      <c r="E26" s="203"/>
      <c r="F26" s="202"/>
    </row>
  </sheetData>
  <sheetProtection sheet="1"/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  2/2015. (II.27.)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topLeftCell="A89" zoomScaleNormal="120" zoomScaleSheetLayoutView="100" workbookViewId="0">
      <selection activeCell="D160" sqref="D160"/>
    </sheetView>
  </sheetViews>
  <sheetFormatPr defaultColWidth="9.33203125" defaultRowHeight="15.6"/>
  <cols>
    <col min="1" max="1" width="9" style="418" customWidth="1"/>
    <col min="2" max="2" width="75.77734375" style="418" customWidth="1"/>
    <col min="3" max="3" width="15.44140625" style="419" customWidth="1"/>
    <col min="4" max="5" width="15.44140625" style="418" customWidth="1"/>
    <col min="6" max="6" width="9" style="44" customWidth="1"/>
    <col min="7" max="16384" width="9.33203125" style="44"/>
  </cols>
  <sheetData>
    <row r="1" spans="1:5" ht="15.9" customHeight="1">
      <c r="A1" s="553" t="s">
        <v>15</v>
      </c>
      <c r="B1" s="553"/>
      <c r="C1" s="553"/>
      <c r="D1" s="553"/>
      <c r="E1" s="553"/>
    </row>
    <row r="2" spans="1:5" ht="15.9" customHeight="1" thickBot="1">
      <c r="A2" s="552" t="s">
        <v>154</v>
      </c>
      <c r="B2" s="552"/>
      <c r="D2" s="171"/>
      <c r="E2" s="344" t="s">
        <v>233</v>
      </c>
    </row>
    <row r="3" spans="1:5" ht="38.1" customHeight="1" thickBot="1">
      <c r="A3" s="23" t="s">
        <v>69</v>
      </c>
      <c r="B3" s="24" t="s">
        <v>17</v>
      </c>
      <c r="C3" s="24" t="str">
        <f>+CONCATENATE(LEFT(ÖSSZEFÜGGÉSEK!A5,4)-2,". évi tény")</f>
        <v>2013. évi tény</v>
      </c>
      <c r="D3" s="441" t="str">
        <f>+CONCATENATE(LEFT(ÖSSZEFÜGGÉSEK!A5,4)-1,". évi várható")</f>
        <v>2014. évi várható</v>
      </c>
      <c r="E3" s="192" t="str">
        <f>+'1.1.sz.mell.'!C3</f>
        <v>2015. évi előirányzat</v>
      </c>
    </row>
    <row r="4" spans="1:5" s="46" customFormat="1" ht="12" customHeight="1" thickBot="1">
      <c r="A4" s="37" t="s">
        <v>489</v>
      </c>
      <c r="B4" s="38" t="s">
        <v>490</v>
      </c>
      <c r="C4" s="38" t="s">
        <v>491</v>
      </c>
      <c r="D4" s="38" t="s">
        <v>493</v>
      </c>
      <c r="E4" s="487" t="s">
        <v>492</v>
      </c>
    </row>
    <row r="5" spans="1:5" s="1" customFormat="1" ht="12" customHeight="1" thickBot="1">
      <c r="A5" s="20" t="s">
        <v>18</v>
      </c>
      <c r="B5" s="21" t="s">
        <v>258</v>
      </c>
      <c r="C5" s="433">
        <f>+C6+C7+C8+C9+C10+C11</f>
        <v>7818</v>
      </c>
      <c r="D5" s="433">
        <f>+D6+D7+D8+D9+D10+D11</f>
        <v>7390</v>
      </c>
      <c r="E5" s="300">
        <f>+E6+E7+E8+E9+E10+E11</f>
        <v>8044</v>
      </c>
    </row>
    <row r="6" spans="1:5" s="1" customFormat="1" ht="12" customHeight="1">
      <c r="A6" s="15" t="s">
        <v>98</v>
      </c>
      <c r="B6" s="453" t="s">
        <v>259</v>
      </c>
      <c r="C6" s="435">
        <v>6660</v>
      </c>
      <c r="D6" s="435">
        <v>6417</v>
      </c>
      <c r="E6" s="302">
        <v>6433</v>
      </c>
    </row>
    <row r="7" spans="1:5" s="1" customFormat="1" ht="12" customHeight="1">
      <c r="A7" s="14" t="s">
        <v>99</v>
      </c>
      <c r="B7" s="454" t="s">
        <v>260</v>
      </c>
      <c r="C7" s="434"/>
      <c r="D7" s="434"/>
      <c r="E7" s="301"/>
    </row>
    <row r="8" spans="1:5" s="1" customFormat="1" ht="12" customHeight="1">
      <c r="A8" s="14" t="s">
        <v>100</v>
      </c>
      <c r="B8" s="454" t="s">
        <v>261</v>
      </c>
      <c r="C8" s="434">
        <v>697</v>
      </c>
      <c r="D8" s="434">
        <v>810</v>
      </c>
      <c r="E8" s="301">
        <v>411</v>
      </c>
    </row>
    <row r="9" spans="1:5" s="1" customFormat="1" ht="12" customHeight="1">
      <c r="A9" s="14" t="s">
        <v>101</v>
      </c>
      <c r="B9" s="454" t="s">
        <v>262</v>
      </c>
      <c r="C9" s="434">
        <v>163</v>
      </c>
      <c r="D9" s="434">
        <v>163</v>
      </c>
      <c r="E9" s="301">
        <v>1200</v>
      </c>
    </row>
    <row r="10" spans="1:5" s="1" customFormat="1" ht="12" customHeight="1">
      <c r="A10" s="14" t="s">
        <v>150</v>
      </c>
      <c r="B10" s="330" t="s">
        <v>425</v>
      </c>
      <c r="C10" s="434">
        <v>298</v>
      </c>
      <c r="D10" s="434"/>
      <c r="E10" s="301"/>
    </row>
    <row r="11" spans="1:5" s="1" customFormat="1" ht="12" customHeight="1" thickBot="1">
      <c r="A11" s="16" t="s">
        <v>102</v>
      </c>
      <c r="B11" s="331" t="s">
        <v>426</v>
      </c>
      <c r="C11" s="434">
        <v>0</v>
      </c>
      <c r="D11" s="434"/>
      <c r="E11" s="301"/>
    </row>
    <row r="12" spans="1:5" s="1" customFormat="1" ht="12" customHeight="1" thickBot="1">
      <c r="A12" s="20" t="s">
        <v>19</v>
      </c>
      <c r="B12" s="329" t="s">
        <v>263</v>
      </c>
      <c r="C12" s="433">
        <f>+C13+C14+C15+C16+C17</f>
        <v>6193</v>
      </c>
      <c r="D12" s="433">
        <f>+D13+D14+D15+D16+D17</f>
        <v>1669</v>
      </c>
      <c r="E12" s="300">
        <f>+E13+E14+E15+E16+E17</f>
        <v>0</v>
      </c>
    </row>
    <row r="13" spans="1:5" s="1" customFormat="1" ht="12" customHeight="1">
      <c r="A13" s="15" t="s">
        <v>104</v>
      </c>
      <c r="B13" s="453" t="s">
        <v>264</v>
      </c>
      <c r="C13" s="435"/>
      <c r="D13" s="435"/>
      <c r="E13" s="302"/>
    </row>
    <row r="14" spans="1:5" s="1" customFormat="1" ht="12" customHeight="1">
      <c r="A14" s="14" t="s">
        <v>105</v>
      </c>
      <c r="B14" s="454" t="s">
        <v>265</v>
      </c>
      <c r="C14" s="434"/>
      <c r="D14" s="434"/>
      <c r="E14" s="301"/>
    </row>
    <row r="15" spans="1:5" s="1" customFormat="1" ht="12" customHeight="1">
      <c r="A15" s="14" t="s">
        <v>106</v>
      </c>
      <c r="B15" s="454" t="s">
        <v>417</v>
      </c>
      <c r="C15" s="434"/>
      <c r="D15" s="434"/>
      <c r="E15" s="301"/>
    </row>
    <row r="16" spans="1:5" s="1" customFormat="1" ht="12" customHeight="1">
      <c r="A16" s="14" t="s">
        <v>107</v>
      </c>
      <c r="B16" s="454" t="s">
        <v>418</v>
      </c>
      <c r="C16" s="434"/>
      <c r="D16" s="434"/>
      <c r="E16" s="301"/>
    </row>
    <row r="17" spans="1:5" s="1" customFormat="1" ht="12" customHeight="1">
      <c r="A17" s="14" t="s">
        <v>108</v>
      </c>
      <c r="B17" s="454" t="s">
        <v>266</v>
      </c>
      <c r="C17" s="434">
        <v>6193</v>
      </c>
      <c r="D17" s="434">
        <v>1669</v>
      </c>
      <c r="E17" s="301"/>
    </row>
    <row r="18" spans="1:5" s="1" customFormat="1" ht="12" customHeight="1" thickBot="1">
      <c r="A18" s="16" t="s">
        <v>117</v>
      </c>
      <c r="B18" s="331" t="s">
        <v>267</v>
      </c>
      <c r="C18" s="436"/>
      <c r="D18" s="436"/>
      <c r="E18" s="303"/>
    </row>
    <row r="19" spans="1:5" s="1" customFormat="1" ht="12" customHeight="1" thickBot="1">
      <c r="A19" s="20" t="s">
        <v>20</v>
      </c>
      <c r="B19" s="21" t="s">
        <v>268</v>
      </c>
      <c r="C19" s="433">
        <f>+C20+C21+C22+C23+C24</f>
        <v>0</v>
      </c>
      <c r="D19" s="433">
        <f>+D20+D21+D22+D23+D24</f>
        <v>0</v>
      </c>
      <c r="E19" s="300">
        <f>+E20+E21+E22+E23+E24</f>
        <v>0</v>
      </c>
    </row>
    <row r="20" spans="1:5" s="1" customFormat="1" ht="12" customHeight="1">
      <c r="A20" s="15" t="s">
        <v>87</v>
      </c>
      <c r="B20" s="453" t="s">
        <v>269</v>
      </c>
      <c r="C20" s="435"/>
      <c r="D20" s="435"/>
      <c r="E20" s="302"/>
    </row>
    <row r="21" spans="1:5" s="1" customFormat="1" ht="12" customHeight="1">
      <c r="A21" s="14" t="s">
        <v>88</v>
      </c>
      <c r="B21" s="454" t="s">
        <v>270</v>
      </c>
      <c r="C21" s="434"/>
      <c r="D21" s="434"/>
      <c r="E21" s="301"/>
    </row>
    <row r="22" spans="1:5" s="1" customFormat="1" ht="12" customHeight="1">
      <c r="A22" s="14" t="s">
        <v>89</v>
      </c>
      <c r="B22" s="454" t="s">
        <v>419</v>
      </c>
      <c r="C22" s="434"/>
      <c r="D22" s="434"/>
      <c r="E22" s="301"/>
    </row>
    <row r="23" spans="1:5" s="1" customFormat="1" ht="12" customHeight="1">
      <c r="A23" s="14" t="s">
        <v>90</v>
      </c>
      <c r="B23" s="454" t="s">
        <v>420</v>
      </c>
      <c r="C23" s="434"/>
      <c r="D23" s="434"/>
      <c r="E23" s="301"/>
    </row>
    <row r="24" spans="1:5" s="1" customFormat="1" ht="12" customHeight="1">
      <c r="A24" s="14" t="s">
        <v>173</v>
      </c>
      <c r="B24" s="454" t="s">
        <v>271</v>
      </c>
      <c r="C24" s="434"/>
      <c r="D24" s="434"/>
      <c r="E24" s="301"/>
    </row>
    <row r="25" spans="1:5" s="1" customFormat="1" ht="12" customHeight="1" thickBot="1">
      <c r="A25" s="16" t="s">
        <v>174</v>
      </c>
      <c r="B25" s="455" t="s">
        <v>272</v>
      </c>
      <c r="C25" s="436"/>
      <c r="D25" s="436"/>
      <c r="E25" s="303"/>
    </row>
    <row r="26" spans="1:5" s="1" customFormat="1" ht="12" customHeight="1" thickBot="1">
      <c r="A26" s="20" t="s">
        <v>175</v>
      </c>
      <c r="B26" s="21" t="s">
        <v>273</v>
      </c>
      <c r="C26" s="440">
        <f>+C27+C31+C32+C33</f>
        <v>1107</v>
      </c>
      <c r="D26" s="440">
        <f>+D27+D31+D32+D33</f>
        <v>1015</v>
      </c>
      <c r="E26" s="484">
        <f>+E27+E31+E32+E33</f>
        <v>1015</v>
      </c>
    </row>
    <row r="27" spans="1:5" s="1" customFormat="1" ht="12" customHeight="1">
      <c r="A27" s="15" t="s">
        <v>274</v>
      </c>
      <c r="B27" s="453" t="s">
        <v>432</v>
      </c>
      <c r="C27" s="486">
        <f>+C28+C29+C30</f>
        <v>835</v>
      </c>
      <c r="D27" s="486">
        <f>+D28+D29+D30</f>
        <v>749</v>
      </c>
      <c r="E27" s="485">
        <f>+E28+E29+E30</f>
        <v>750</v>
      </c>
    </row>
    <row r="28" spans="1:5" s="1" customFormat="1" ht="12" customHeight="1">
      <c r="A28" s="14" t="s">
        <v>275</v>
      </c>
      <c r="B28" s="454" t="s">
        <v>280</v>
      </c>
      <c r="C28" s="434">
        <v>835</v>
      </c>
      <c r="D28" s="434">
        <v>749</v>
      </c>
      <c r="E28" s="301">
        <v>750</v>
      </c>
    </row>
    <row r="29" spans="1:5" s="1" customFormat="1" ht="12" customHeight="1">
      <c r="A29" s="14" t="s">
        <v>276</v>
      </c>
      <c r="B29" s="454" t="s">
        <v>281</v>
      </c>
      <c r="C29" s="434"/>
      <c r="D29" s="434"/>
      <c r="E29" s="301"/>
    </row>
    <row r="30" spans="1:5" s="1" customFormat="1" ht="12" customHeight="1">
      <c r="A30" s="14" t="s">
        <v>430</v>
      </c>
      <c r="B30" s="517" t="s">
        <v>431</v>
      </c>
      <c r="C30" s="434"/>
      <c r="D30" s="434"/>
      <c r="E30" s="301"/>
    </row>
    <row r="31" spans="1:5" s="1" customFormat="1" ht="12" customHeight="1">
      <c r="A31" s="14" t="s">
        <v>277</v>
      </c>
      <c r="B31" s="454" t="s">
        <v>282</v>
      </c>
      <c r="C31" s="434">
        <v>267</v>
      </c>
      <c r="D31" s="434">
        <v>254</v>
      </c>
      <c r="E31" s="301">
        <v>265</v>
      </c>
    </row>
    <row r="32" spans="1:5" s="1" customFormat="1" ht="12" customHeight="1">
      <c r="A32" s="14" t="s">
        <v>278</v>
      </c>
      <c r="B32" s="454" t="s">
        <v>283</v>
      </c>
      <c r="C32" s="434"/>
      <c r="D32" s="434"/>
      <c r="E32" s="301"/>
    </row>
    <row r="33" spans="1:5" s="1" customFormat="1" ht="12" customHeight="1" thickBot="1">
      <c r="A33" s="16" t="s">
        <v>279</v>
      </c>
      <c r="B33" s="455" t="s">
        <v>284</v>
      </c>
      <c r="C33" s="436">
        <v>5</v>
      </c>
      <c r="D33" s="436">
        <v>12</v>
      </c>
      <c r="E33" s="303"/>
    </row>
    <row r="34" spans="1:5" s="1" customFormat="1" ht="12" customHeight="1" thickBot="1">
      <c r="A34" s="20" t="s">
        <v>22</v>
      </c>
      <c r="B34" s="21" t="s">
        <v>427</v>
      </c>
      <c r="C34" s="433">
        <f>SUM(C35:C45)</f>
        <v>2506</v>
      </c>
      <c r="D34" s="433">
        <f>SUM(D35:D45)</f>
        <v>1351</v>
      </c>
      <c r="E34" s="300">
        <f>SUM(E35:E45)</f>
        <v>1800</v>
      </c>
    </row>
    <row r="35" spans="1:5" s="1" customFormat="1" ht="12" customHeight="1">
      <c r="A35" s="15" t="s">
        <v>91</v>
      </c>
      <c r="B35" s="453" t="s">
        <v>287</v>
      </c>
      <c r="C35" s="435"/>
      <c r="D35" s="435"/>
      <c r="E35" s="302"/>
    </row>
    <row r="36" spans="1:5" s="1" customFormat="1" ht="12" customHeight="1">
      <c r="A36" s="14" t="s">
        <v>92</v>
      </c>
      <c r="B36" s="454" t="s">
        <v>288</v>
      </c>
      <c r="C36" s="434"/>
      <c r="D36" s="434"/>
      <c r="E36" s="301"/>
    </row>
    <row r="37" spans="1:5" s="1" customFormat="1" ht="12" customHeight="1">
      <c r="A37" s="14" t="s">
        <v>93</v>
      </c>
      <c r="B37" s="454" t="s">
        <v>289</v>
      </c>
      <c r="C37" s="434"/>
      <c r="D37" s="434"/>
      <c r="E37" s="301"/>
    </row>
    <row r="38" spans="1:5" s="1" customFormat="1" ht="12" customHeight="1">
      <c r="A38" s="14" t="s">
        <v>177</v>
      </c>
      <c r="B38" s="454" t="s">
        <v>290</v>
      </c>
      <c r="C38" s="434">
        <v>1081</v>
      </c>
      <c r="D38" s="434">
        <v>1112</v>
      </c>
      <c r="E38" s="301">
        <v>1100</v>
      </c>
    </row>
    <row r="39" spans="1:5" s="1" customFormat="1" ht="12" customHeight="1">
      <c r="A39" s="14" t="s">
        <v>178</v>
      </c>
      <c r="B39" s="454" t="s">
        <v>291</v>
      </c>
      <c r="C39" s="434"/>
      <c r="D39" s="434"/>
      <c r="E39" s="301"/>
    </row>
    <row r="40" spans="1:5" s="1" customFormat="1" ht="12" customHeight="1">
      <c r="A40" s="14" t="s">
        <v>179</v>
      </c>
      <c r="B40" s="454" t="s">
        <v>292</v>
      </c>
      <c r="C40" s="434"/>
      <c r="D40" s="434"/>
      <c r="E40" s="301"/>
    </row>
    <row r="41" spans="1:5" s="1" customFormat="1" ht="12" customHeight="1">
      <c r="A41" s="14" t="s">
        <v>180</v>
      </c>
      <c r="B41" s="454" t="s">
        <v>293</v>
      </c>
      <c r="C41" s="434"/>
      <c r="D41" s="434"/>
      <c r="E41" s="301"/>
    </row>
    <row r="42" spans="1:5" s="1" customFormat="1" ht="12" customHeight="1">
      <c r="A42" s="14" t="s">
        <v>181</v>
      </c>
      <c r="B42" s="454" t="s">
        <v>294</v>
      </c>
      <c r="C42" s="434">
        <v>374</v>
      </c>
      <c r="D42" s="434">
        <v>182</v>
      </c>
      <c r="E42" s="301">
        <v>200</v>
      </c>
    </row>
    <row r="43" spans="1:5" s="1" customFormat="1" ht="12" customHeight="1">
      <c r="A43" s="14" t="s">
        <v>285</v>
      </c>
      <c r="B43" s="454" t="s">
        <v>295</v>
      </c>
      <c r="C43" s="437"/>
      <c r="D43" s="437"/>
      <c r="E43" s="304"/>
    </row>
    <row r="44" spans="1:5" s="1" customFormat="1" ht="12" customHeight="1">
      <c r="A44" s="16" t="s">
        <v>286</v>
      </c>
      <c r="B44" s="455" t="s">
        <v>429</v>
      </c>
      <c r="C44" s="438"/>
      <c r="D44" s="438"/>
      <c r="E44" s="305"/>
    </row>
    <row r="45" spans="1:5" s="1" customFormat="1" ht="12" customHeight="1" thickBot="1">
      <c r="A45" s="16" t="s">
        <v>428</v>
      </c>
      <c r="B45" s="331" t="s">
        <v>296</v>
      </c>
      <c r="C45" s="438">
        <v>1051</v>
      </c>
      <c r="D45" s="438">
        <v>57</v>
      </c>
      <c r="E45" s="305">
        <v>500</v>
      </c>
    </row>
    <row r="46" spans="1:5" s="1" customFormat="1" ht="12" customHeight="1" thickBot="1">
      <c r="A46" s="20" t="s">
        <v>23</v>
      </c>
      <c r="B46" s="21" t="s">
        <v>297</v>
      </c>
      <c r="C46" s="433">
        <f>SUM(C47:C51)</f>
        <v>0</v>
      </c>
      <c r="D46" s="433">
        <f>SUM(D47:D51)</f>
        <v>0</v>
      </c>
      <c r="E46" s="300">
        <f>SUM(E47:E51)</f>
        <v>0</v>
      </c>
    </row>
    <row r="47" spans="1:5" s="1" customFormat="1" ht="12" customHeight="1">
      <c r="A47" s="15" t="s">
        <v>94</v>
      </c>
      <c r="B47" s="453" t="s">
        <v>301</v>
      </c>
      <c r="C47" s="490"/>
      <c r="D47" s="490"/>
      <c r="E47" s="327"/>
    </row>
    <row r="48" spans="1:5" s="1" customFormat="1" ht="12" customHeight="1">
      <c r="A48" s="14" t="s">
        <v>95</v>
      </c>
      <c r="B48" s="454" t="s">
        <v>302</v>
      </c>
      <c r="C48" s="437"/>
      <c r="D48" s="437"/>
      <c r="E48" s="304"/>
    </row>
    <row r="49" spans="1:5" s="1" customFormat="1" ht="12" customHeight="1">
      <c r="A49" s="14" t="s">
        <v>298</v>
      </c>
      <c r="B49" s="454" t="s">
        <v>303</v>
      </c>
      <c r="C49" s="437"/>
      <c r="D49" s="437"/>
      <c r="E49" s="304"/>
    </row>
    <row r="50" spans="1:5" s="1" customFormat="1" ht="12" customHeight="1">
      <c r="A50" s="14" t="s">
        <v>299</v>
      </c>
      <c r="B50" s="454" t="s">
        <v>304</v>
      </c>
      <c r="C50" s="437"/>
      <c r="D50" s="437"/>
      <c r="E50" s="304"/>
    </row>
    <row r="51" spans="1:5" s="1" customFormat="1" ht="12" customHeight="1" thickBot="1">
      <c r="A51" s="16" t="s">
        <v>300</v>
      </c>
      <c r="B51" s="331" t="s">
        <v>305</v>
      </c>
      <c r="C51" s="438"/>
      <c r="D51" s="438"/>
      <c r="E51" s="305"/>
    </row>
    <row r="52" spans="1:5" s="1" customFormat="1" ht="12" customHeight="1" thickBot="1">
      <c r="A52" s="20" t="s">
        <v>182</v>
      </c>
      <c r="B52" s="21" t="s">
        <v>306</v>
      </c>
      <c r="C52" s="433">
        <f>SUM(C53:C55)</f>
        <v>0</v>
      </c>
      <c r="D52" s="433">
        <f>SUM(D53:D55)</f>
        <v>0</v>
      </c>
      <c r="E52" s="300">
        <f>SUM(E53:E55)</f>
        <v>0</v>
      </c>
    </row>
    <row r="53" spans="1:5" s="1" customFormat="1" ht="12" customHeight="1">
      <c r="A53" s="15" t="s">
        <v>96</v>
      </c>
      <c r="B53" s="453" t="s">
        <v>307</v>
      </c>
      <c r="C53" s="435"/>
      <c r="D53" s="435"/>
      <c r="E53" s="302"/>
    </row>
    <row r="54" spans="1:5" s="1" customFormat="1" ht="12" customHeight="1">
      <c r="A54" s="14" t="s">
        <v>97</v>
      </c>
      <c r="B54" s="454" t="s">
        <v>421</v>
      </c>
      <c r="C54" s="434"/>
      <c r="D54" s="434"/>
      <c r="E54" s="301"/>
    </row>
    <row r="55" spans="1:5" s="1" customFormat="1" ht="12" customHeight="1">
      <c r="A55" s="14" t="s">
        <v>310</v>
      </c>
      <c r="B55" s="454" t="s">
        <v>308</v>
      </c>
      <c r="C55" s="434"/>
      <c r="D55" s="434"/>
      <c r="E55" s="301"/>
    </row>
    <row r="56" spans="1:5" s="1" customFormat="1" ht="12" customHeight="1" thickBot="1">
      <c r="A56" s="16" t="s">
        <v>311</v>
      </c>
      <c r="B56" s="331" t="s">
        <v>309</v>
      </c>
      <c r="C56" s="436"/>
      <c r="D56" s="436"/>
      <c r="E56" s="303"/>
    </row>
    <row r="57" spans="1:5" s="1" customFormat="1" ht="12" customHeight="1" thickBot="1">
      <c r="A57" s="20" t="s">
        <v>25</v>
      </c>
      <c r="B57" s="329" t="s">
        <v>312</v>
      </c>
      <c r="C57" s="433">
        <f>SUM(C58:C60)</f>
        <v>551</v>
      </c>
      <c r="D57" s="433">
        <f>SUM(D58:D60)</f>
        <v>11892</v>
      </c>
      <c r="E57" s="300">
        <f>SUM(E58:E60)</f>
        <v>0</v>
      </c>
    </row>
    <row r="58" spans="1:5" s="1" customFormat="1" ht="12" customHeight="1">
      <c r="A58" s="15" t="s">
        <v>183</v>
      </c>
      <c r="B58" s="453" t="s">
        <v>314</v>
      </c>
      <c r="C58" s="437"/>
      <c r="D58" s="437"/>
      <c r="E58" s="304"/>
    </row>
    <row r="59" spans="1:5" s="1" customFormat="1" ht="12" customHeight="1">
      <c r="A59" s="14" t="s">
        <v>184</v>
      </c>
      <c r="B59" s="454" t="s">
        <v>422</v>
      </c>
      <c r="C59" s="437"/>
      <c r="D59" s="437"/>
      <c r="E59" s="304"/>
    </row>
    <row r="60" spans="1:5" s="1" customFormat="1" ht="12" customHeight="1">
      <c r="A60" s="14" t="s">
        <v>234</v>
      </c>
      <c r="B60" s="454" t="s">
        <v>315</v>
      </c>
      <c r="C60" s="437">
        <v>551</v>
      </c>
      <c r="D60" s="437">
        <v>11892</v>
      </c>
      <c r="E60" s="304"/>
    </row>
    <row r="61" spans="1:5" s="1" customFormat="1" ht="12" customHeight="1" thickBot="1">
      <c r="A61" s="16" t="s">
        <v>313</v>
      </c>
      <c r="B61" s="331" t="s">
        <v>316</v>
      </c>
      <c r="C61" s="437"/>
      <c r="D61" s="437"/>
      <c r="E61" s="304"/>
    </row>
    <row r="62" spans="1:5" s="1" customFormat="1" ht="12" customHeight="1" thickBot="1">
      <c r="A62" s="524" t="s">
        <v>472</v>
      </c>
      <c r="B62" s="21" t="s">
        <v>317</v>
      </c>
      <c r="C62" s="440">
        <f>+C5+C12+C19+C26+C34+C46+C52+C57</f>
        <v>18175</v>
      </c>
      <c r="D62" s="440">
        <f>+D5+D12+D19+D26+D34+D46+D52+D57</f>
        <v>23317</v>
      </c>
      <c r="E62" s="484">
        <f>+E5+E12+E19+E26+E34+E46+E52+E57</f>
        <v>10859</v>
      </c>
    </row>
    <row r="63" spans="1:5" s="1" customFormat="1" ht="12" customHeight="1" thickBot="1">
      <c r="A63" s="491" t="s">
        <v>318</v>
      </c>
      <c r="B63" s="329" t="s">
        <v>532</v>
      </c>
      <c r="C63" s="433">
        <f>SUM(C64:C66)</f>
        <v>0</v>
      </c>
      <c r="D63" s="433">
        <f>SUM(D64:D66)</f>
        <v>0</v>
      </c>
      <c r="E63" s="300">
        <f>SUM(E64:E66)</f>
        <v>0</v>
      </c>
    </row>
    <row r="64" spans="1:5" s="1" customFormat="1" ht="12" customHeight="1">
      <c r="A64" s="15" t="s">
        <v>350</v>
      </c>
      <c r="B64" s="453" t="s">
        <v>320</v>
      </c>
      <c r="C64" s="437"/>
      <c r="D64" s="437"/>
      <c r="E64" s="304"/>
    </row>
    <row r="65" spans="1:7" s="1" customFormat="1" ht="12" customHeight="1">
      <c r="A65" s="14" t="s">
        <v>359</v>
      </c>
      <c r="B65" s="454" t="s">
        <v>321</v>
      </c>
      <c r="C65" s="437"/>
      <c r="D65" s="437"/>
      <c r="E65" s="304"/>
    </row>
    <row r="66" spans="1:7" s="1" customFormat="1" ht="12" customHeight="1" thickBot="1">
      <c r="A66" s="16" t="s">
        <v>360</v>
      </c>
      <c r="B66" s="518" t="s">
        <v>457</v>
      </c>
      <c r="C66" s="437"/>
      <c r="D66" s="437"/>
      <c r="E66" s="304"/>
    </row>
    <row r="67" spans="1:7" s="1" customFormat="1" ht="12" customHeight="1" thickBot="1">
      <c r="A67" s="491" t="s">
        <v>323</v>
      </c>
      <c r="B67" s="329" t="s">
        <v>324</v>
      </c>
      <c r="C67" s="433">
        <f>SUM(C68:C71)</f>
        <v>0</v>
      </c>
      <c r="D67" s="433">
        <f>SUM(D68:D71)</f>
        <v>0</v>
      </c>
      <c r="E67" s="300">
        <f>SUM(E68:E71)</f>
        <v>0</v>
      </c>
    </row>
    <row r="68" spans="1:7" s="1" customFormat="1" ht="12" customHeight="1">
      <c r="A68" s="15" t="s">
        <v>151</v>
      </c>
      <c r="B68" s="453" t="s">
        <v>325</v>
      </c>
      <c r="C68" s="437"/>
      <c r="D68" s="437"/>
      <c r="E68" s="304"/>
    </row>
    <row r="69" spans="1:7" s="1" customFormat="1" ht="17.25" customHeight="1">
      <c r="A69" s="14" t="s">
        <v>152</v>
      </c>
      <c r="B69" s="454" t="s">
        <v>326</v>
      </c>
      <c r="C69" s="437"/>
      <c r="D69" s="437"/>
      <c r="E69" s="304"/>
      <c r="G69" s="47"/>
    </row>
    <row r="70" spans="1:7" s="1" customFormat="1" ht="12" customHeight="1">
      <c r="A70" s="14" t="s">
        <v>351</v>
      </c>
      <c r="B70" s="454" t="s">
        <v>327</v>
      </c>
      <c r="C70" s="437"/>
      <c r="D70" s="437"/>
      <c r="E70" s="304"/>
    </row>
    <row r="71" spans="1:7" s="1" customFormat="1" ht="12" customHeight="1" thickBot="1">
      <c r="A71" s="16" t="s">
        <v>352</v>
      </c>
      <c r="B71" s="331" t="s">
        <v>328</v>
      </c>
      <c r="C71" s="437"/>
      <c r="D71" s="437"/>
      <c r="E71" s="304"/>
    </row>
    <row r="72" spans="1:7" s="1" customFormat="1" ht="12" customHeight="1" thickBot="1">
      <c r="A72" s="491" t="s">
        <v>329</v>
      </c>
      <c r="B72" s="329" t="s">
        <v>330</v>
      </c>
      <c r="C72" s="433">
        <f>SUM(C73:C74)</f>
        <v>10378</v>
      </c>
      <c r="D72" s="433">
        <f>SUM(D73:D74)</f>
        <v>3087</v>
      </c>
      <c r="E72" s="300">
        <f>SUM(E73:E74)</f>
        <v>11385</v>
      </c>
    </row>
    <row r="73" spans="1:7" s="1" customFormat="1" ht="12" customHeight="1">
      <c r="A73" s="15" t="s">
        <v>353</v>
      </c>
      <c r="B73" s="453" t="s">
        <v>331</v>
      </c>
      <c r="C73" s="437">
        <v>10378</v>
      </c>
      <c r="D73" s="437">
        <v>3087</v>
      </c>
      <c r="E73" s="304">
        <v>11385</v>
      </c>
    </row>
    <row r="74" spans="1:7" s="1" customFormat="1" ht="12" customHeight="1" thickBot="1">
      <c r="A74" s="16" t="s">
        <v>354</v>
      </c>
      <c r="B74" s="331" t="s">
        <v>332</v>
      </c>
      <c r="C74" s="437"/>
      <c r="D74" s="437"/>
      <c r="E74" s="304"/>
    </row>
    <row r="75" spans="1:7" s="1" customFormat="1" ht="12" customHeight="1" thickBot="1">
      <c r="A75" s="491" t="s">
        <v>333</v>
      </c>
      <c r="B75" s="329" t="s">
        <v>334</v>
      </c>
      <c r="C75" s="433">
        <f>SUM(C76:C78)</f>
        <v>0</v>
      </c>
      <c r="D75" s="433">
        <f>SUM(D76:D78)</f>
        <v>0</v>
      </c>
      <c r="E75" s="300">
        <f>SUM(E76:E78)</f>
        <v>0</v>
      </c>
    </row>
    <row r="76" spans="1:7" s="1" customFormat="1" ht="12" customHeight="1">
      <c r="A76" s="15" t="s">
        <v>355</v>
      </c>
      <c r="B76" s="453" t="s">
        <v>335</v>
      </c>
      <c r="C76" s="437"/>
      <c r="D76" s="437"/>
      <c r="E76" s="304"/>
    </row>
    <row r="77" spans="1:7" s="1" customFormat="1" ht="12" customHeight="1">
      <c r="A77" s="14" t="s">
        <v>356</v>
      </c>
      <c r="B77" s="454" t="s">
        <v>336</v>
      </c>
      <c r="C77" s="437"/>
      <c r="D77" s="437"/>
      <c r="E77" s="304"/>
    </row>
    <row r="78" spans="1:7" s="1" customFormat="1" ht="12" customHeight="1" thickBot="1">
      <c r="A78" s="16" t="s">
        <v>357</v>
      </c>
      <c r="B78" s="331" t="s">
        <v>337</v>
      </c>
      <c r="C78" s="437"/>
      <c r="D78" s="437"/>
      <c r="E78" s="304"/>
    </row>
    <row r="79" spans="1:7" s="1" customFormat="1" ht="12" customHeight="1" thickBot="1">
      <c r="A79" s="491" t="s">
        <v>338</v>
      </c>
      <c r="B79" s="329" t="s">
        <v>358</v>
      </c>
      <c r="C79" s="433">
        <f>SUM(C80:C83)</f>
        <v>0</v>
      </c>
      <c r="D79" s="433">
        <f>SUM(D80:D83)</f>
        <v>0</v>
      </c>
      <c r="E79" s="300">
        <f>SUM(E80:E83)</f>
        <v>0</v>
      </c>
    </row>
    <row r="80" spans="1:7" s="1" customFormat="1" ht="12" customHeight="1">
      <c r="A80" s="457" t="s">
        <v>339</v>
      </c>
      <c r="B80" s="453" t="s">
        <v>340</v>
      </c>
      <c r="C80" s="437"/>
      <c r="D80" s="437"/>
      <c r="E80" s="304"/>
    </row>
    <row r="81" spans="1:6" s="1" customFormat="1" ht="12" customHeight="1">
      <c r="A81" s="458" t="s">
        <v>341</v>
      </c>
      <c r="B81" s="454" t="s">
        <v>342</v>
      </c>
      <c r="C81" s="437"/>
      <c r="D81" s="437"/>
      <c r="E81" s="304"/>
    </row>
    <row r="82" spans="1:6" s="1" customFormat="1" ht="12" customHeight="1">
      <c r="A82" s="458" t="s">
        <v>343</v>
      </c>
      <c r="B82" s="454" t="s">
        <v>344</v>
      </c>
      <c r="C82" s="437"/>
      <c r="D82" s="437"/>
      <c r="E82" s="304"/>
    </row>
    <row r="83" spans="1:6" s="1" customFormat="1" ht="12" customHeight="1" thickBot="1">
      <c r="A83" s="459" t="s">
        <v>345</v>
      </c>
      <c r="B83" s="331" t="s">
        <v>346</v>
      </c>
      <c r="C83" s="437"/>
      <c r="D83" s="437"/>
      <c r="E83" s="304"/>
    </row>
    <row r="84" spans="1:6" s="1" customFormat="1" ht="12" customHeight="1" thickBot="1">
      <c r="A84" s="491" t="s">
        <v>347</v>
      </c>
      <c r="B84" s="329" t="s">
        <v>471</v>
      </c>
      <c r="C84" s="493"/>
      <c r="D84" s="493"/>
      <c r="E84" s="494"/>
    </row>
    <row r="85" spans="1:6" s="1" customFormat="1" ht="12" customHeight="1" thickBot="1">
      <c r="A85" s="491" t="s">
        <v>349</v>
      </c>
      <c r="B85" s="329" t="s">
        <v>348</v>
      </c>
      <c r="C85" s="493"/>
      <c r="D85" s="493"/>
      <c r="E85" s="494"/>
    </row>
    <row r="86" spans="1:6" s="1" customFormat="1" ht="12" customHeight="1" thickBot="1">
      <c r="A86" s="491" t="s">
        <v>361</v>
      </c>
      <c r="B86" s="460" t="s">
        <v>474</v>
      </c>
      <c r="C86" s="440">
        <f>+C63+C67+C72+C75+C79+C85+C84</f>
        <v>10378</v>
      </c>
      <c r="D86" s="440">
        <f>+D63+D67+D72+D75+D79+D85+D84</f>
        <v>3087</v>
      </c>
      <c r="E86" s="484">
        <f>+E63+E67+E72+E75+E79+E85+E84</f>
        <v>11385</v>
      </c>
    </row>
    <row r="87" spans="1:6" s="1" customFormat="1" ht="12" customHeight="1" thickBot="1">
      <c r="A87" s="492" t="s">
        <v>473</v>
      </c>
      <c r="B87" s="461" t="s">
        <v>475</v>
      </c>
      <c r="C87" s="440">
        <f>+C62+C86</f>
        <v>28553</v>
      </c>
      <c r="D87" s="440">
        <f>+D62+D86</f>
        <v>26404</v>
      </c>
      <c r="E87" s="484">
        <f>+E62+E86</f>
        <v>22244</v>
      </c>
    </row>
    <row r="88" spans="1:6" s="1" customFormat="1" ht="12" customHeight="1">
      <c r="A88" s="402"/>
      <c r="B88" s="403"/>
      <c r="C88" s="404"/>
      <c r="D88" s="405"/>
      <c r="E88" s="406"/>
    </row>
    <row r="89" spans="1:6" s="1" customFormat="1" ht="12" customHeight="1">
      <c r="A89" s="553" t="s">
        <v>47</v>
      </c>
      <c r="B89" s="553"/>
      <c r="C89" s="553"/>
      <c r="D89" s="553"/>
      <c r="E89" s="553"/>
    </row>
    <row r="90" spans="1:6" s="1" customFormat="1" ht="12" customHeight="1" thickBot="1">
      <c r="A90" s="554" t="s">
        <v>155</v>
      </c>
      <c r="B90" s="554"/>
      <c r="C90" s="419"/>
      <c r="D90" s="171"/>
      <c r="E90" s="344" t="s">
        <v>233</v>
      </c>
    </row>
    <row r="91" spans="1:6" s="1" customFormat="1" ht="24" customHeight="1" thickBot="1">
      <c r="A91" s="23" t="s">
        <v>16</v>
      </c>
      <c r="B91" s="24" t="s">
        <v>48</v>
      </c>
      <c r="C91" s="24" t="str">
        <f>+C3</f>
        <v>2013. évi tény</v>
      </c>
      <c r="D91" s="24" t="str">
        <f>+D3</f>
        <v>2014. évi várható</v>
      </c>
      <c r="E91" s="192" t="str">
        <f>+E3</f>
        <v>2015. évi előirányzat</v>
      </c>
      <c r="F91" s="178"/>
    </row>
    <row r="92" spans="1:6" s="1" customFormat="1" ht="12" customHeight="1" thickBot="1">
      <c r="A92" s="37" t="s">
        <v>489</v>
      </c>
      <c r="B92" s="38" t="s">
        <v>490</v>
      </c>
      <c r="C92" s="38" t="s">
        <v>491</v>
      </c>
      <c r="D92" s="38" t="s">
        <v>493</v>
      </c>
      <c r="E92" s="487" t="s">
        <v>492</v>
      </c>
      <c r="F92" s="178"/>
    </row>
    <row r="93" spans="1:6" s="1" customFormat="1" ht="15" customHeight="1" thickBot="1">
      <c r="A93" s="22" t="s">
        <v>18</v>
      </c>
      <c r="B93" s="31" t="s">
        <v>433</v>
      </c>
      <c r="C93" s="432">
        <f>C94+C95+C96+C97+C98+C111</f>
        <v>13866</v>
      </c>
      <c r="D93" s="432">
        <f>D94+D95+D96+D97+D98+D111</f>
        <v>11849</v>
      </c>
      <c r="E93" s="528">
        <f>E94+E95+E96+E97+E98+E111</f>
        <v>22244</v>
      </c>
      <c r="F93" s="178"/>
    </row>
    <row r="94" spans="1:6" s="1" customFormat="1" ht="12.9" customHeight="1">
      <c r="A94" s="17" t="s">
        <v>98</v>
      </c>
      <c r="B94" s="10" t="s">
        <v>49</v>
      </c>
      <c r="C94" s="535">
        <v>3864</v>
      </c>
      <c r="D94" s="535">
        <v>4678</v>
      </c>
      <c r="E94" s="529">
        <v>2941</v>
      </c>
    </row>
    <row r="95" spans="1:6" ht="16.5" customHeight="1">
      <c r="A95" s="14" t="s">
        <v>99</v>
      </c>
      <c r="B95" s="8" t="s">
        <v>185</v>
      </c>
      <c r="C95" s="434">
        <v>758</v>
      </c>
      <c r="D95" s="434">
        <v>932</v>
      </c>
      <c r="E95" s="301">
        <v>616</v>
      </c>
    </row>
    <row r="96" spans="1:6">
      <c r="A96" s="14" t="s">
        <v>100</v>
      </c>
      <c r="B96" s="8" t="s">
        <v>141</v>
      </c>
      <c r="C96" s="436">
        <v>4236</v>
      </c>
      <c r="D96" s="436">
        <v>4418</v>
      </c>
      <c r="E96" s="303">
        <v>5557</v>
      </c>
    </row>
    <row r="97" spans="1:5" s="46" customFormat="1" ht="12" customHeight="1">
      <c r="A97" s="14" t="s">
        <v>101</v>
      </c>
      <c r="B97" s="11" t="s">
        <v>186</v>
      </c>
      <c r="C97" s="436">
        <v>1244</v>
      </c>
      <c r="D97" s="436">
        <v>726</v>
      </c>
      <c r="E97" s="303">
        <v>526</v>
      </c>
    </row>
    <row r="98" spans="1:5" ht="12" customHeight="1">
      <c r="A98" s="14" t="s">
        <v>112</v>
      </c>
      <c r="B98" s="19" t="s">
        <v>187</v>
      </c>
      <c r="C98" s="436">
        <v>3764</v>
      </c>
      <c r="D98" s="436">
        <v>1095</v>
      </c>
      <c r="E98" s="303">
        <v>1742</v>
      </c>
    </row>
    <row r="99" spans="1:5" ht="12" customHeight="1">
      <c r="A99" s="14" t="s">
        <v>102</v>
      </c>
      <c r="B99" s="8" t="s">
        <v>438</v>
      </c>
      <c r="C99" s="436"/>
      <c r="D99" s="436"/>
      <c r="E99" s="303"/>
    </row>
    <row r="100" spans="1:5" ht="12" customHeight="1">
      <c r="A100" s="14" t="s">
        <v>103</v>
      </c>
      <c r="B100" s="174" t="s">
        <v>437</v>
      </c>
      <c r="C100" s="436"/>
      <c r="D100" s="436"/>
      <c r="E100" s="303"/>
    </row>
    <row r="101" spans="1:5" ht="12" customHeight="1">
      <c r="A101" s="14" t="s">
        <v>113</v>
      </c>
      <c r="B101" s="174" t="s">
        <v>436</v>
      </c>
      <c r="C101" s="436"/>
      <c r="D101" s="436"/>
      <c r="E101" s="303"/>
    </row>
    <row r="102" spans="1:5" ht="12" customHeight="1">
      <c r="A102" s="14" t="s">
        <v>114</v>
      </c>
      <c r="B102" s="172" t="s">
        <v>364</v>
      </c>
      <c r="C102" s="436"/>
      <c r="D102" s="436"/>
      <c r="E102" s="303"/>
    </row>
    <row r="103" spans="1:5" ht="12" customHeight="1">
      <c r="A103" s="14" t="s">
        <v>115</v>
      </c>
      <c r="B103" s="173" t="s">
        <v>365</v>
      </c>
      <c r="C103" s="436"/>
      <c r="D103" s="436"/>
      <c r="E103" s="303"/>
    </row>
    <row r="104" spans="1:5" ht="12" customHeight="1">
      <c r="A104" s="14" t="s">
        <v>116</v>
      </c>
      <c r="B104" s="173" t="s">
        <v>366</v>
      </c>
      <c r="C104" s="436">
        <v>3743</v>
      </c>
      <c r="D104" s="436"/>
      <c r="E104" s="303"/>
    </row>
    <row r="105" spans="1:5" ht="12" customHeight="1">
      <c r="A105" s="14" t="s">
        <v>118</v>
      </c>
      <c r="B105" s="172" t="s">
        <v>367</v>
      </c>
      <c r="C105" s="436"/>
      <c r="D105" s="436">
        <v>1081</v>
      </c>
      <c r="E105" s="303">
        <v>1722</v>
      </c>
    </row>
    <row r="106" spans="1:5" ht="12" customHeight="1">
      <c r="A106" s="14" t="s">
        <v>188</v>
      </c>
      <c r="B106" s="172" t="s">
        <v>368</v>
      </c>
      <c r="C106" s="436"/>
      <c r="D106" s="436"/>
      <c r="E106" s="303"/>
    </row>
    <row r="107" spans="1:5" ht="12" customHeight="1">
      <c r="A107" s="14" t="s">
        <v>362</v>
      </c>
      <c r="B107" s="173" t="s">
        <v>369</v>
      </c>
      <c r="C107" s="436"/>
      <c r="D107" s="436"/>
      <c r="E107" s="303"/>
    </row>
    <row r="108" spans="1:5" ht="12" customHeight="1">
      <c r="A108" s="13" t="s">
        <v>363</v>
      </c>
      <c r="B108" s="174" t="s">
        <v>370</v>
      </c>
      <c r="C108" s="436"/>
      <c r="D108" s="436"/>
      <c r="E108" s="303"/>
    </row>
    <row r="109" spans="1:5" ht="12" customHeight="1">
      <c r="A109" s="14" t="s">
        <v>434</v>
      </c>
      <c r="B109" s="174" t="s">
        <v>371</v>
      </c>
      <c r="C109" s="436"/>
      <c r="D109" s="436"/>
      <c r="E109" s="303"/>
    </row>
    <row r="110" spans="1:5" ht="12" customHeight="1">
      <c r="A110" s="16" t="s">
        <v>435</v>
      </c>
      <c r="B110" s="174" t="s">
        <v>372</v>
      </c>
      <c r="C110" s="436">
        <v>21</v>
      </c>
      <c r="D110" s="436">
        <v>14</v>
      </c>
      <c r="E110" s="303">
        <v>20</v>
      </c>
    </row>
    <row r="111" spans="1:5" ht="12" customHeight="1">
      <c r="A111" s="14" t="s">
        <v>439</v>
      </c>
      <c r="B111" s="11" t="s">
        <v>50</v>
      </c>
      <c r="C111" s="434"/>
      <c r="D111" s="434"/>
      <c r="E111" s="301">
        <v>10862</v>
      </c>
    </row>
    <row r="112" spans="1:5" ht="12" customHeight="1">
      <c r="A112" s="14" t="s">
        <v>440</v>
      </c>
      <c r="B112" s="8" t="s">
        <v>442</v>
      </c>
      <c r="C112" s="434"/>
      <c r="D112" s="434"/>
      <c r="E112" s="301"/>
    </row>
    <row r="113" spans="1:5" ht="12" customHeight="1" thickBot="1">
      <c r="A113" s="18" t="s">
        <v>441</v>
      </c>
      <c r="B113" s="522" t="s">
        <v>443</v>
      </c>
      <c r="C113" s="536"/>
      <c r="D113" s="536"/>
      <c r="E113" s="530">
        <v>10862</v>
      </c>
    </row>
    <row r="114" spans="1:5" ht="12" customHeight="1" thickBot="1">
      <c r="A114" s="519" t="s">
        <v>19</v>
      </c>
      <c r="B114" s="520" t="s">
        <v>373</v>
      </c>
      <c r="C114" s="537">
        <f>+C115+C117+C119</f>
        <v>11600</v>
      </c>
      <c r="D114" s="537">
        <f>+D115+D117+D119</f>
        <v>3355</v>
      </c>
      <c r="E114" s="531">
        <f>+E115+E117+E119</f>
        <v>0</v>
      </c>
    </row>
    <row r="115" spans="1:5" ht="12" customHeight="1">
      <c r="A115" s="15" t="s">
        <v>104</v>
      </c>
      <c r="B115" s="8" t="s">
        <v>232</v>
      </c>
      <c r="C115" s="435"/>
      <c r="D115" s="435">
        <v>155</v>
      </c>
      <c r="E115" s="302"/>
    </row>
    <row r="116" spans="1:5">
      <c r="A116" s="15" t="s">
        <v>105</v>
      </c>
      <c r="B116" s="12" t="s">
        <v>377</v>
      </c>
      <c r="C116" s="435"/>
      <c r="D116" s="435"/>
      <c r="E116" s="302"/>
    </row>
    <row r="117" spans="1:5" ht="12" customHeight="1">
      <c r="A117" s="15" t="s">
        <v>106</v>
      </c>
      <c r="B117" s="12" t="s">
        <v>189</v>
      </c>
      <c r="C117" s="434">
        <v>11600</v>
      </c>
      <c r="D117" s="434">
        <v>3200</v>
      </c>
      <c r="E117" s="301"/>
    </row>
    <row r="118" spans="1:5" ht="12" customHeight="1">
      <c r="A118" s="15" t="s">
        <v>107</v>
      </c>
      <c r="B118" s="12" t="s">
        <v>378</v>
      </c>
      <c r="C118" s="434"/>
      <c r="D118" s="434"/>
      <c r="E118" s="301"/>
    </row>
    <row r="119" spans="1:5" ht="12" customHeight="1">
      <c r="A119" s="15" t="s">
        <v>108</v>
      </c>
      <c r="B119" s="331" t="s">
        <v>235</v>
      </c>
      <c r="C119" s="434"/>
      <c r="D119" s="434"/>
      <c r="E119" s="301"/>
    </row>
    <row r="120" spans="1:5" ht="12" customHeight="1">
      <c r="A120" s="15" t="s">
        <v>117</v>
      </c>
      <c r="B120" s="330" t="s">
        <v>423</v>
      </c>
      <c r="C120" s="434"/>
      <c r="D120" s="434"/>
      <c r="E120" s="301"/>
    </row>
    <row r="121" spans="1:5" ht="12" customHeight="1">
      <c r="A121" s="15" t="s">
        <v>119</v>
      </c>
      <c r="B121" s="449" t="s">
        <v>383</v>
      </c>
      <c r="C121" s="434"/>
      <c r="D121" s="434"/>
      <c r="E121" s="301"/>
    </row>
    <row r="122" spans="1:5" ht="12" customHeight="1">
      <c r="A122" s="15" t="s">
        <v>190</v>
      </c>
      <c r="B122" s="173" t="s">
        <v>366</v>
      </c>
      <c r="C122" s="434"/>
      <c r="D122" s="434"/>
      <c r="E122" s="301"/>
    </row>
    <row r="123" spans="1:5" ht="12" customHeight="1">
      <c r="A123" s="15" t="s">
        <v>191</v>
      </c>
      <c r="B123" s="173" t="s">
        <v>382</v>
      </c>
      <c r="C123" s="434"/>
      <c r="D123" s="434"/>
      <c r="E123" s="301"/>
    </row>
    <row r="124" spans="1:5" ht="12" customHeight="1">
      <c r="A124" s="15" t="s">
        <v>192</v>
      </c>
      <c r="B124" s="173" t="s">
        <v>381</v>
      </c>
      <c r="C124" s="434"/>
      <c r="D124" s="434"/>
      <c r="E124" s="301"/>
    </row>
    <row r="125" spans="1:5" ht="12" customHeight="1">
      <c r="A125" s="15" t="s">
        <v>374</v>
      </c>
      <c r="B125" s="173" t="s">
        <v>369</v>
      </c>
      <c r="C125" s="434"/>
      <c r="D125" s="434"/>
      <c r="E125" s="301"/>
    </row>
    <row r="126" spans="1:5" ht="12" customHeight="1">
      <c r="A126" s="15" t="s">
        <v>375</v>
      </c>
      <c r="B126" s="173" t="s">
        <v>380</v>
      </c>
      <c r="C126" s="434"/>
      <c r="D126" s="434"/>
      <c r="E126" s="301"/>
    </row>
    <row r="127" spans="1:5" ht="12" customHeight="1" thickBot="1">
      <c r="A127" s="13" t="s">
        <v>376</v>
      </c>
      <c r="B127" s="173" t="s">
        <v>379</v>
      </c>
      <c r="C127" s="436"/>
      <c r="D127" s="436"/>
      <c r="E127" s="303"/>
    </row>
    <row r="128" spans="1:5" ht="12" customHeight="1" thickBot="1">
      <c r="A128" s="20" t="s">
        <v>20</v>
      </c>
      <c r="B128" s="154" t="s">
        <v>444</v>
      </c>
      <c r="C128" s="433">
        <f>+C93+C114</f>
        <v>25466</v>
      </c>
      <c r="D128" s="433">
        <f>+D93+D114</f>
        <v>15204</v>
      </c>
      <c r="E128" s="300">
        <f>+E93+E114</f>
        <v>22244</v>
      </c>
    </row>
    <row r="129" spans="1:5" ht="12" customHeight="1" thickBot="1">
      <c r="A129" s="20" t="s">
        <v>21</v>
      </c>
      <c r="B129" s="154" t="s">
        <v>445</v>
      </c>
      <c r="C129" s="433">
        <f>+C130+C131+C132</f>
        <v>0</v>
      </c>
      <c r="D129" s="433">
        <f>+D130+D131+D132</f>
        <v>0</v>
      </c>
      <c r="E129" s="300">
        <f>+E130+E131+E132</f>
        <v>0</v>
      </c>
    </row>
    <row r="130" spans="1:5" ht="12" customHeight="1">
      <c r="A130" s="15" t="s">
        <v>274</v>
      </c>
      <c r="B130" s="12" t="s">
        <v>452</v>
      </c>
      <c r="C130" s="434"/>
      <c r="D130" s="434"/>
      <c r="E130" s="301"/>
    </row>
    <row r="131" spans="1:5" ht="12" customHeight="1">
      <c r="A131" s="15" t="s">
        <v>277</v>
      </c>
      <c r="B131" s="12" t="s">
        <v>453</v>
      </c>
      <c r="C131" s="434"/>
      <c r="D131" s="434"/>
      <c r="E131" s="301"/>
    </row>
    <row r="132" spans="1:5" ht="12" customHeight="1" thickBot="1">
      <c r="A132" s="13" t="s">
        <v>278</v>
      </c>
      <c r="B132" s="12" t="s">
        <v>454</v>
      </c>
      <c r="C132" s="434"/>
      <c r="D132" s="434"/>
      <c r="E132" s="301"/>
    </row>
    <row r="133" spans="1:5" ht="12" customHeight="1" thickBot="1">
      <c r="A133" s="20" t="s">
        <v>22</v>
      </c>
      <c r="B133" s="154" t="s">
        <v>446</v>
      </c>
      <c r="C133" s="433">
        <f>SUM(C134:C139)</f>
        <v>0</v>
      </c>
      <c r="D133" s="433">
        <f>SUM(D134:D139)</f>
        <v>0</v>
      </c>
      <c r="E133" s="300">
        <f>SUM(E134:E139)</f>
        <v>0</v>
      </c>
    </row>
    <row r="134" spans="1:5" ht="12" customHeight="1">
      <c r="A134" s="15" t="s">
        <v>91</v>
      </c>
      <c r="B134" s="9" t="s">
        <v>455</v>
      </c>
      <c r="C134" s="434"/>
      <c r="D134" s="434"/>
      <c r="E134" s="301"/>
    </row>
    <row r="135" spans="1:5" ht="12" customHeight="1">
      <c r="A135" s="15" t="s">
        <v>92</v>
      </c>
      <c r="B135" s="9" t="s">
        <v>447</v>
      </c>
      <c r="C135" s="434"/>
      <c r="D135" s="434"/>
      <c r="E135" s="301"/>
    </row>
    <row r="136" spans="1:5" ht="12" customHeight="1">
      <c r="A136" s="15" t="s">
        <v>93</v>
      </c>
      <c r="B136" s="9" t="s">
        <v>448</v>
      </c>
      <c r="C136" s="434"/>
      <c r="D136" s="434"/>
      <c r="E136" s="301"/>
    </row>
    <row r="137" spans="1:5" ht="12" customHeight="1">
      <c r="A137" s="15" t="s">
        <v>177</v>
      </c>
      <c r="B137" s="9" t="s">
        <v>449</v>
      </c>
      <c r="C137" s="434"/>
      <c r="D137" s="434"/>
      <c r="E137" s="301"/>
    </row>
    <row r="138" spans="1:5" ht="12" customHeight="1">
      <c r="A138" s="15" t="s">
        <v>178</v>
      </c>
      <c r="B138" s="9" t="s">
        <v>450</v>
      </c>
      <c r="C138" s="434"/>
      <c r="D138" s="434"/>
      <c r="E138" s="301"/>
    </row>
    <row r="139" spans="1:5" ht="12" customHeight="1" thickBot="1">
      <c r="A139" s="13" t="s">
        <v>179</v>
      </c>
      <c r="B139" s="9" t="s">
        <v>451</v>
      </c>
      <c r="C139" s="434"/>
      <c r="D139" s="434"/>
      <c r="E139" s="301"/>
    </row>
    <row r="140" spans="1:5" ht="12" customHeight="1" thickBot="1">
      <c r="A140" s="20" t="s">
        <v>23</v>
      </c>
      <c r="B140" s="154" t="s">
        <v>459</v>
      </c>
      <c r="C140" s="440">
        <f>+C141+C142+C143+C144</f>
        <v>0</v>
      </c>
      <c r="D140" s="440">
        <f>+D141+D142+D143+D144</f>
        <v>0</v>
      </c>
      <c r="E140" s="484">
        <f>+E141+E142+E143+E144</f>
        <v>0</v>
      </c>
    </row>
    <row r="141" spans="1:5" ht="12" customHeight="1">
      <c r="A141" s="15" t="s">
        <v>94</v>
      </c>
      <c r="B141" s="9" t="s">
        <v>384</v>
      </c>
      <c r="C141" s="434"/>
      <c r="D141" s="434"/>
      <c r="E141" s="301"/>
    </row>
    <row r="142" spans="1:5" ht="12" customHeight="1">
      <c r="A142" s="15" t="s">
        <v>95</v>
      </c>
      <c r="B142" s="9" t="s">
        <v>385</v>
      </c>
      <c r="C142" s="434"/>
      <c r="D142" s="434"/>
      <c r="E142" s="301"/>
    </row>
    <row r="143" spans="1:5" ht="12" customHeight="1">
      <c r="A143" s="15" t="s">
        <v>298</v>
      </c>
      <c r="B143" s="9" t="s">
        <v>460</v>
      </c>
      <c r="C143" s="434"/>
      <c r="D143" s="434"/>
      <c r="E143" s="301"/>
    </row>
    <row r="144" spans="1:5" ht="12" customHeight="1" thickBot="1">
      <c r="A144" s="13" t="s">
        <v>299</v>
      </c>
      <c r="B144" s="7" t="s">
        <v>404</v>
      </c>
      <c r="C144" s="434"/>
      <c r="D144" s="434"/>
      <c r="E144" s="301"/>
    </row>
    <row r="145" spans="1:6" ht="12" customHeight="1" thickBot="1">
      <c r="A145" s="20" t="s">
        <v>24</v>
      </c>
      <c r="B145" s="154" t="s">
        <v>461</v>
      </c>
      <c r="C145" s="538">
        <f>SUM(C146:C150)</f>
        <v>0</v>
      </c>
      <c r="D145" s="538">
        <f>SUM(D146:D150)</f>
        <v>0</v>
      </c>
      <c r="E145" s="532">
        <f>SUM(E146:E150)</f>
        <v>0</v>
      </c>
    </row>
    <row r="146" spans="1:6" ht="12" customHeight="1">
      <c r="A146" s="15" t="s">
        <v>96</v>
      </c>
      <c r="B146" s="9" t="s">
        <v>456</v>
      </c>
      <c r="C146" s="434"/>
      <c r="D146" s="434"/>
      <c r="E146" s="301"/>
    </row>
    <row r="147" spans="1:6" ht="12" customHeight="1">
      <c r="A147" s="15" t="s">
        <v>97</v>
      </c>
      <c r="B147" s="9" t="s">
        <v>463</v>
      </c>
      <c r="C147" s="434"/>
      <c r="D147" s="434"/>
      <c r="E147" s="301"/>
    </row>
    <row r="148" spans="1:6" ht="12" customHeight="1">
      <c r="A148" s="15" t="s">
        <v>310</v>
      </c>
      <c r="B148" s="9" t="s">
        <v>458</v>
      </c>
      <c r="C148" s="434"/>
      <c r="D148" s="434"/>
      <c r="E148" s="301"/>
    </row>
    <row r="149" spans="1:6" ht="12" customHeight="1">
      <c r="A149" s="15" t="s">
        <v>311</v>
      </c>
      <c r="B149" s="9" t="s">
        <v>464</v>
      </c>
      <c r="C149" s="434"/>
      <c r="D149" s="434"/>
      <c r="E149" s="301"/>
    </row>
    <row r="150" spans="1:6" ht="12" customHeight="1" thickBot="1">
      <c r="A150" s="15" t="s">
        <v>462</v>
      </c>
      <c r="B150" s="9" t="s">
        <v>465</v>
      </c>
      <c r="C150" s="434"/>
      <c r="D150" s="434"/>
      <c r="E150" s="301"/>
    </row>
    <row r="151" spans="1:6" ht="12" customHeight="1" thickBot="1">
      <c r="A151" s="20" t="s">
        <v>25</v>
      </c>
      <c r="B151" s="154" t="s">
        <v>466</v>
      </c>
      <c r="C151" s="539"/>
      <c r="D151" s="539"/>
      <c r="E151" s="533"/>
    </row>
    <row r="152" spans="1:6" ht="12" customHeight="1" thickBot="1">
      <c r="A152" s="20" t="s">
        <v>26</v>
      </c>
      <c r="B152" s="154" t="s">
        <v>467</v>
      </c>
      <c r="C152" s="539"/>
      <c r="D152" s="539"/>
      <c r="E152" s="533"/>
    </row>
    <row r="153" spans="1:6" ht="15" customHeight="1" thickBot="1">
      <c r="A153" s="20" t="s">
        <v>27</v>
      </c>
      <c r="B153" s="154" t="s">
        <v>469</v>
      </c>
      <c r="C153" s="540">
        <f>+C129+C133+C140+C145+C151+C152</f>
        <v>0</v>
      </c>
      <c r="D153" s="540">
        <f>+D129+D133+D140+D145+D151+D152</f>
        <v>0</v>
      </c>
      <c r="E153" s="534">
        <f>+E129+E133+E140+E145+E151+E152</f>
        <v>0</v>
      </c>
      <c r="F153" s="155"/>
    </row>
    <row r="154" spans="1:6" s="1" customFormat="1" ht="12.9" customHeight="1" thickBot="1">
      <c r="A154" s="332" t="s">
        <v>28</v>
      </c>
      <c r="B154" s="415" t="s">
        <v>468</v>
      </c>
      <c r="C154" s="540">
        <f>+C128+C153</f>
        <v>25466</v>
      </c>
      <c r="D154" s="540">
        <f>+D128+D153</f>
        <v>15204</v>
      </c>
      <c r="E154" s="534">
        <f>+E128+E153</f>
        <v>22244</v>
      </c>
    </row>
    <row r="155" spans="1:6">
      <c r="C155" s="418"/>
    </row>
    <row r="156" spans="1:6">
      <c r="C156" s="418"/>
    </row>
    <row r="157" spans="1:6">
      <c r="C157" s="418"/>
    </row>
    <row r="158" spans="1:6" ht="16.5" customHeight="1">
      <c r="C158" s="418"/>
    </row>
    <row r="159" spans="1:6">
      <c r="C159" s="418"/>
    </row>
    <row r="160" spans="1:6">
      <c r="C160" s="418"/>
    </row>
    <row r="161" spans="3:3">
      <c r="C161" s="418"/>
    </row>
    <row r="162" spans="3:3">
      <c r="C162" s="418"/>
    </row>
    <row r="163" spans="3:3">
      <c r="C163" s="418"/>
    </row>
    <row r="164" spans="3:3">
      <c r="C164" s="418"/>
    </row>
    <row r="165" spans="3:3">
      <c r="C165" s="418"/>
    </row>
    <row r="166" spans="3:3">
      <c r="C166" s="418"/>
    </row>
    <row r="167" spans="3:3">
      <c r="C167" s="418"/>
    </row>
  </sheetData>
  <sheetProtection sheet="1"/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7" header="0.78740157480314965" footer="0.57999999999999996"/>
  <pageSetup paperSize="9" scale="62" fitToWidth="3" fitToHeight="2" orientation="portrait" r:id="rId1"/>
  <headerFooter alignWithMargins="0">
    <oddHeader>&amp;C&amp;"Times New Roman CE,Félkövér"&amp;12&amp;UTájékoztató kimutatások, mérlegek&amp;U
Nemesládony Község Önkormányzata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topLeftCell="B1" zoomScaleNormal="100" workbookViewId="0">
      <selection sqref="A1:I1"/>
    </sheetView>
  </sheetViews>
  <sheetFormatPr defaultColWidth="9.33203125" defaultRowHeight="13.2"/>
  <cols>
    <col min="1" max="1" width="6.77734375" style="228" customWidth="1"/>
    <col min="2" max="2" width="49.6640625" style="63" customWidth="1"/>
    <col min="3" max="8" width="12.77734375" style="63" customWidth="1"/>
    <col min="9" max="9" width="14.33203125" style="63" customWidth="1"/>
    <col min="10" max="10" width="3.33203125" style="63" customWidth="1"/>
    <col min="11" max="16384" width="9.33203125" style="63"/>
  </cols>
  <sheetData>
    <row r="1" spans="1:10" ht="27.75" customHeight="1">
      <c r="A1" s="601" t="s">
        <v>3</v>
      </c>
      <c r="B1" s="601"/>
      <c r="C1" s="601"/>
      <c r="D1" s="601"/>
      <c r="E1" s="601"/>
      <c r="F1" s="601"/>
      <c r="G1" s="601"/>
      <c r="H1" s="601"/>
      <c r="I1" s="601"/>
    </row>
    <row r="2" spans="1:10" ht="20.25" customHeight="1" thickBot="1">
      <c r="I2" s="511" t="s">
        <v>60</v>
      </c>
    </row>
    <row r="3" spans="1:10" s="512" customFormat="1" ht="26.25" customHeight="1">
      <c r="A3" s="609" t="s">
        <v>69</v>
      </c>
      <c r="B3" s="604" t="s">
        <v>85</v>
      </c>
      <c r="C3" s="609" t="s">
        <v>86</v>
      </c>
      <c r="D3" s="609" t="str">
        <f>+CONCATENATE(LEFT(ÖSSZEFÜGGÉSEK!A5,4)," előtti kifizetés")</f>
        <v>2015 előtti kifizetés</v>
      </c>
      <c r="E3" s="606" t="s">
        <v>68</v>
      </c>
      <c r="F3" s="607"/>
      <c r="G3" s="607"/>
      <c r="H3" s="608"/>
      <c r="I3" s="604" t="s">
        <v>51</v>
      </c>
    </row>
    <row r="4" spans="1:10" s="513" customFormat="1" ht="32.25" customHeight="1" thickBot="1">
      <c r="A4" s="610"/>
      <c r="B4" s="605"/>
      <c r="C4" s="605"/>
      <c r="D4" s="610"/>
      <c r="E4" s="306" t="str">
        <f>+CONCATENATE(LEFT(ÖSSZEFÜGGÉSEK!A5,4),".")</f>
        <v>2015.</v>
      </c>
      <c r="F4" s="306" t="str">
        <f>+CONCATENATE(LEFT(ÖSSZEFÜGGÉSEK!A5,4)+1,".")</f>
        <v>2016.</v>
      </c>
      <c r="G4" s="306" t="str">
        <f>+CONCATENATE(LEFT(ÖSSZEFÜGGÉSEK!A5,4)+2,".")</f>
        <v>2017.</v>
      </c>
      <c r="H4" s="307" t="str">
        <f>+CONCATENATE(LEFT(ÖSSZEFÜGGÉSEK!A5,4)+2,".",CHAR(10)," után")</f>
        <v>2017.
 után</v>
      </c>
      <c r="I4" s="605"/>
    </row>
    <row r="5" spans="1:10" s="514" customFormat="1" ht="12.9" customHeight="1" thickBot="1">
      <c r="A5" s="308" t="s">
        <v>489</v>
      </c>
      <c r="B5" s="309" t="s">
        <v>490</v>
      </c>
      <c r="C5" s="310" t="s">
        <v>491</v>
      </c>
      <c r="D5" s="309" t="s">
        <v>493</v>
      </c>
      <c r="E5" s="308" t="s">
        <v>492</v>
      </c>
      <c r="F5" s="310" t="s">
        <v>494</v>
      </c>
      <c r="G5" s="310" t="s">
        <v>496</v>
      </c>
      <c r="H5" s="311" t="s">
        <v>497</v>
      </c>
      <c r="I5" s="312" t="s">
        <v>498</v>
      </c>
    </row>
    <row r="6" spans="1:10" ht="24.75" customHeight="1" thickBot="1">
      <c r="A6" s="313" t="s">
        <v>18</v>
      </c>
      <c r="B6" s="314" t="s">
        <v>4</v>
      </c>
      <c r="C6" s="506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t="shared" ref="I6:I17" si="0">SUM(D6:H6)</f>
        <v>0</v>
      </c>
    </row>
    <row r="7" spans="1:10" ht="20.100000000000001" customHeight="1">
      <c r="A7" s="315" t="s">
        <v>19</v>
      </c>
      <c r="B7" s="82" t="s">
        <v>70</v>
      </c>
      <c r="C7" s="507"/>
      <c r="D7" s="83"/>
      <c r="E7" s="84"/>
      <c r="F7" s="28"/>
      <c r="G7" s="28"/>
      <c r="H7" s="25"/>
      <c r="I7" s="316">
        <f t="shared" si="0"/>
        <v>0</v>
      </c>
      <c r="J7" s="600" t="s">
        <v>518</v>
      </c>
    </row>
    <row r="8" spans="1:10" ht="20.100000000000001" customHeight="1" thickBot="1">
      <c r="A8" s="315" t="s">
        <v>20</v>
      </c>
      <c r="B8" s="82" t="s">
        <v>70</v>
      </c>
      <c r="C8" s="507"/>
      <c r="D8" s="83"/>
      <c r="E8" s="84"/>
      <c r="F8" s="28"/>
      <c r="G8" s="28"/>
      <c r="H8" s="25"/>
      <c r="I8" s="316">
        <f t="shared" si="0"/>
        <v>0</v>
      </c>
      <c r="J8" s="600"/>
    </row>
    <row r="9" spans="1:10" ht="26.1" customHeight="1" thickBot="1">
      <c r="A9" s="313" t="s">
        <v>21</v>
      </c>
      <c r="B9" s="314" t="s">
        <v>5</v>
      </c>
      <c r="C9" s="508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  <c r="J9" s="600"/>
    </row>
    <row r="10" spans="1:10" ht="20.100000000000001" customHeight="1">
      <c r="A10" s="315" t="s">
        <v>22</v>
      </c>
      <c r="B10" s="82" t="s">
        <v>70</v>
      </c>
      <c r="C10" s="507"/>
      <c r="D10" s="83"/>
      <c r="E10" s="84"/>
      <c r="F10" s="28"/>
      <c r="G10" s="28"/>
      <c r="H10" s="25"/>
      <c r="I10" s="316">
        <f t="shared" si="0"/>
        <v>0</v>
      </c>
      <c r="J10" s="600"/>
    </row>
    <row r="11" spans="1:10" ht="20.100000000000001" customHeight="1" thickBot="1">
      <c r="A11" s="315" t="s">
        <v>23</v>
      </c>
      <c r="B11" s="82" t="s">
        <v>70</v>
      </c>
      <c r="C11" s="507"/>
      <c r="D11" s="83"/>
      <c r="E11" s="84"/>
      <c r="F11" s="28"/>
      <c r="G11" s="28"/>
      <c r="H11" s="25"/>
      <c r="I11" s="316">
        <f t="shared" si="0"/>
        <v>0</v>
      </c>
      <c r="J11" s="600"/>
    </row>
    <row r="12" spans="1:10" ht="20.100000000000001" customHeight="1" thickBot="1">
      <c r="A12" s="313" t="s">
        <v>24</v>
      </c>
      <c r="B12" s="314" t="s">
        <v>208</v>
      </c>
      <c r="C12" s="508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  <c r="J12" s="600"/>
    </row>
    <row r="13" spans="1:10" ht="20.100000000000001" customHeight="1" thickBot="1">
      <c r="A13" s="315" t="s">
        <v>25</v>
      </c>
      <c r="B13" s="82" t="s">
        <v>70</v>
      </c>
      <c r="C13" s="507"/>
      <c r="D13" s="83"/>
      <c r="E13" s="84"/>
      <c r="F13" s="28"/>
      <c r="G13" s="28"/>
      <c r="H13" s="25"/>
      <c r="I13" s="316">
        <f t="shared" si="0"/>
        <v>0</v>
      </c>
      <c r="J13" s="600"/>
    </row>
    <row r="14" spans="1:10" ht="20.100000000000001" customHeight="1" thickBot="1">
      <c r="A14" s="313" t="s">
        <v>26</v>
      </c>
      <c r="B14" s="314" t="s">
        <v>209</v>
      </c>
      <c r="C14" s="508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  <c r="J14" s="600"/>
    </row>
    <row r="15" spans="1:10" ht="20.100000000000001" customHeight="1" thickBot="1">
      <c r="A15" s="317" t="s">
        <v>27</v>
      </c>
      <c r="B15" s="85" t="s">
        <v>70</v>
      </c>
      <c r="C15" s="509"/>
      <c r="D15" s="86"/>
      <c r="E15" s="87"/>
      <c r="F15" s="29"/>
      <c r="G15" s="29"/>
      <c r="H15" s="27"/>
      <c r="I15" s="318">
        <f t="shared" si="0"/>
        <v>0</v>
      </c>
      <c r="J15" s="600"/>
    </row>
    <row r="16" spans="1:10" ht="20.100000000000001" customHeight="1" thickBot="1">
      <c r="A16" s="313" t="s">
        <v>28</v>
      </c>
      <c r="B16" s="319" t="s">
        <v>210</v>
      </c>
      <c r="C16" s="508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  <c r="J16" s="600"/>
    </row>
    <row r="17" spans="1:10" ht="20.100000000000001" customHeight="1" thickBot="1">
      <c r="A17" s="320" t="s">
        <v>29</v>
      </c>
      <c r="B17" s="88" t="s">
        <v>70</v>
      </c>
      <c r="C17" s="510"/>
      <c r="D17" s="89"/>
      <c r="E17" s="90"/>
      <c r="F17" s="91"/>
      <c r="G17" s="91"/>
      <c r="H17" s="26"/>
      <c r="I17" s="321">
        <f t="shared" si="0"/>
        <v>0</v>
      </c>
      <c r="J17" s="600"/>
    </row>
    <row r="18" spans="1:10" ht="20.100000000000001" customHeight="1" thickBot="1">
      <c r="A18" s="602" t="s">
        <v>147</v>
      </c>
      <c r="B18" s="603"/>
      <c r="C18" s="150"/>
      <c r="D18" s="78">
        <f t="shared" ref="D18:I18" si="1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  <c r="J18" s="600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zoomScaleNormal="100" workbookViewId="0">
      <selection activeCell="C6" sqref="C6"/>
    </sheetView>
  </sheetViews>
  <sheetFormatPr defaultColWidth="9.33203125" defaultRowHeight="13.2"/>
  <cols>
    <col min="1" max="1" width="5.77734375" style="105" customWidth="1"/>
    <col min="2" max="2" width="54.77734375" style="3" customWidth="1"/>
    <col min="3" max="4" width="17.6640625" style="3" customWidth="1"/>
    <col min="5" max="16384" width="9.33203125" style="3"/>
  </cols>
  <sheetData>
    <row r="1" spans="1:4" ht="31.5" customHeight="1">
      <c r="B1" s="612" t="s">
        <v>6</v>
      </c>
      <c r="C1" s="612"/>
      <c r="D1" s="612"/>
    </row>
    <row r="2" spans="1:4" s="93" customFormat="1" ht="16.2" thickBot="1">
      <c r="A2" s="92"/>
      <c r="B2" s="407"/>
      <c r="D2" s="50" t="s">
        <v>60</v>
      </c>
    </row>
    <row r="3" spans="1:4" s="95" customFormat="1" ht="48" customHeight="1" thickBot="1">
      <c r="A3" s="94" t="s">
        <v>16</v>
      </c>
      <c r="B3" s="234" t="s">
        <v>17</v>
      </c>
      <c r="C3" s="234" t="s">
        <v>71</v>
      </c>
      <c r="D3" s="235" t="s">
        <v>72</v>
      </c>
    </row>
    <row r="4" spans="1:4" s="95" customFormat="1" ht="14.1" customHeight="1" thickBot="1">
      <c r="A4" s="41" t="s">
        <v>489</v>
      </c>
      <c r="B4" s="237" t="s">
        <v>490</v>
      </c>
      <c r="C4" s="237" t="s">
        <v>491</v>
      </c>
      <c r="D4" s="238" t="s">
        <v>493</v>
      </c>
    </row>
    <row r="5" spans="1:4" ht="18" customHeight="1">
      <c r="A5" s="164" t="s">
        <v>18</v>
      </c>
      <c r="B5" s="239" t="s">
        <v>169</v>
      </c>
      <c r="C5" s="162"/>
      <c r="D5" s="96"/>
    </row>
    <row r="6" spans="1:4" ht="18" customHeight="1">
      <c r="A6" s="97" t="s">
        <v>19</v>
      </c>
      <c r="B6" s="240" t="s">
        <v>170</v>
      </c>
      <c r="C6" s="163"/>
      <c r="D6" s="99"/>
    </row>
    <row r="7" spans="1:4" ht="18" customHeight="1">
      <c r="A7" s="97" t="s">
        <v>20</v>
      </c>
      <c r="B7" s="240" t="s">
        <v>120</v>
      </c>
      <c r="C7" s="163"/>
      <c r="D7" s="99"/>
    </row>
    <row r="8" spans="1:4" ht="18" customHeight="1">
      <c r="A8" s="97" t="s">
        <v>21</v>
      </c>
      <c r="B8" s="240" t="s">
        <v>121</v>
      </c>
      <c r="C8" s="163"/>
      <c r="D8" s="99"/>
    </row>
    <row r="9" spans="1:4" ht="18" customHeight="1">
      <c r="A9" s="97" t="s">
        <v>22</v>
      </c>
      <c r="B9" s="240" t="s">
        <v>162</v>
      </c>
      <c r="C9" s="163"/>
      <c r="D9" s="99"/>
    </row>
    <row r="10" spans="1:4" ht="18" customHeight="1">
      <c r="A10" s="97" t="s">
        <v>23</v>
      </c>
      <c r="B10" s="240" t="s">
        <v>163</v>
      </c>
      <c r="C10" s="163"/>
      <c r="D10" s="99"/>
    </row>
    <row r="11" spans="1:4" ht="18" customHeight="1">
      <c r="A11" s="97" t="s">
        <v>24</v>
      </c>
      <c r="B11" s="241" t="s">
        <v>164</v>
      </c>
      <c r="C11" s="163"/>
      <c r="D11" s="99"/>
    </row>
    <row r="12" spans="1:4" ht="18" customHeight="1">
      <c r="A12" s="97" t="s">
        <v>26</v>
      </c>
      <c r="B12" s="241" t="s">
        <v>165</v>
      </c>
      <c r="C12" s="163"/>
      <c r="D12" s="99"/>
    </row>
    <row r="13" spans="1:4" ht="18" customHeight="1">
      <c r="A13" s="97" t="s">
        <v>27</v>
      </c>
      <c r="B13" s="241" t="s">
        <v>166</v>
      </c>
      <c r="C13" s="163"/>
      <c r="D13" s="99"/>
    </row>
    <row r="14" spans="1:4" ht="18" customHeight="1">
      <c r="A14" s="97" t="s">
        <v>28</v>
      </c>
      <c r="B14" s="241" t="s">
        <v>167</v>
      </c>
      <c r="C14" s="163"/>
      <c r="D14" s="99"/>
    </row>
    <row r="15" spans="1:4" ht="22.5" customHeight="1">
      <c r="A15" s="97" t="s">
        <v>29</v>
      </c>
      <c r="B15" s="241" t="s">
        <v>168</v>
      </c>
      <c r="C15" s="163"/>
      <c r="D15" s="99"/>
    </row>
    <row r="16" spans="1:4" ht="18" customHeight="1">
      <c r="A16" s="97" t="s">
        <v>30</v>
      </c>
      <c r="B16" s="240" t="s">
        <v>122</v>
      </c>
      <c r="C16" s="163"/>
      <c r="D16" s="99"/>
    </row>
    <row r="17" spans="1:4" ht="18" customHeight="1">
      <c r="A17" s="97" t="s">
        <v>31</v>
      </c>
      <c r="B17" s="240" t="s">
        <v>8</v>
      </c>
      <c r="C17" s="163"/>
      <c r="D17" s="99"/>
    </row>
    <row r="18" spans="1:4" ht="18" customHeight="1">
      <c r="A18" s="97" t="s">
        <v>32</v>
      </c>
      <c r="B18" s="240" t="s">
        <v>7</v>
      </c>
      <c r="C18" s="163"/>
      <c r="D18" s="99"/>
    </row>
    <row r="19" spans="1:4" ht="18" customHeight="1">
      <c r="A19" s="97" t="s">
        <v>33</v>
      </c>
      <c r="B19" s="240" t="s">
        <v>123</v>
      </c>
      <c r="C19" s="163"/>
      <c r="D19" s="99"/>
    </row>
    <row r="20" spans="1:4" ht="18" customHeight="1">
      <c r="A20" s="97" t="s">
        <v>34</v>
      </c>
      <c r="B20" s="240" t="s">
        <v>124</v>
      </c>
      <c r="C20" s="163"/>
      <c r="D20" s="99"/>
    </row>
    <row r="21" spans="1:4" ht="18" customHeight="1">
      <c r="A21" s="97" t="s">
        <v>35</v>
      </c>
      <c r="B21" s="153"/>
      <c r="C21" s="98"/>
      <c r="D21" s="99"/>
    </row>
    <row r="22" spans="1:4" ht="18" customHeight="1">
      <c r="A22" s="97" t="s">
        <v>36</v>
      </c>
      <c r="B22" s="100"/>
      <c r="C22" s="98"/>
      <c r="D22" s="99"/>
    </row>
    <row r="23" spans="1:4" ht="18" customHeight="1">
      <c r="A23" s="97" t="s">
        <v>37</v>
      </c>
      <c r="B23" s="100"/>
      <c r="C23" s="98"/>
      <c r="D23" s="99"/>
    </row>
    <row r="24" spans="1:4" ht="18" customHeight="1">
      <c r="A24" s="97" t="s">
        <v>38</v>
      </c>
      <c r="B24" s="100"/>
      <c r="C24" s="98"/>
      <c r="D24" s="99"/>
    </row>
    <row r="25" spans="1:4" ht="18" customHeight="1">
      <c r="A25" s="97" t="s">
        <v>39</v>
      </c>
      <c r="B25" s="100"/>
      <c r="C25" s="98"/>
      <c r="D25" s="99"/>
    </row>
    <row r="26" spans="1:4" ht="18" customHeight="1">
      <c r="A26" s="97" t="s">
        <v>40</v>
      </c>
      <c r="B26" s="100"/>
      <c r="C26" s="98"/>
      <c r="D26" s="99"/>
    </row>
    <row r="27" spans="1:4" ht="18" customHeight="1">
      <c r="A27" s="97" t="s">
        <v>41</v>
      </c>
      <c r="B27" s="100"/>
      <c r="C27" s="98"/>
      <c r="D27" s="99"/>
    </row>
    <row r="28" spans="1:4" ht="18" customHeight="1">
      <c r="A28" s="97" t="s">
        <v>42</v>
      </c>
      <c r="B28" s="100"/>
      <c r="C28" s="98"/>
      <c r="D28" s="99"/>
    </row>
    <row r="29" spans="1:4" ht="18" customHeight="1" thickBot="1">
      <c r="A29" s="165" t="s">
        <v>43</v>
      </c>
      <c r="B29" s="101"/>
      <c r="C29" s="102"/>
      <c r="D29" s="103"/>
    </row>
    <row r="30" spans="1:4" ht="18" customHeight="1" thickBot="1">
      <c r="A30" s="42" t="s">
        <v>44</v>
      </c>
      <c r="B30" s="244" t="s">
        <v>53</v>
      </c>
      <c r="C30" s="245">
        <f>+C5+C6+C7+C8+C9+C16+C17+C18+C19+C20+C21+C22+C23+C24+C25+C26+C27+C28+C29</f>
        <v>0</v>
      </c>
      <c r="D30" s="246">
        <f>+D5+D6+D7+D8+D9+D16+D17+D18+D19+D20+D21+D22+D23+D24+D25+D26+D27+D28+D29</f>
        <v>0</v>
      </c>
    </row>
    <row r="31" spans="1:4" ht="8.25" customHeight="1">
      <c r="A31" s="104"/>
      <c r="B31" s="611"/>
      <c r="C31" s="611"/>
      <c r="D31" s="611"/>
    </row>
  </sheetData>
  <sheetProtection sheet="1"/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1"/>
  <sheetViews>
    <sheetView view="pageLayout" zoomScaleNormal="100" workbookViewId="0">
      <selection activeCell="L10" sqref="L10"/>
    </sheetView>
  </sheetViews>
  <sheetFormatPr defaultColWidth="9.33203125" defaultRowHeight="15.6"/>
  <cols>
    <col min="1" max="1" width="4.77734375" style="123" customWidth="1"/>
    <col min="2" max="2" width="31.109375" style="141" customWidth="1"/>
    <col min="3" max="4" width="9" style="141" customWidth="1"/>
    <col min="5" max="5" width="9.44140625" style="141" customWidth="1"/>
    <col min="6" max="6" width="8.77734375" style="141" customWidth="1"/>
    <col min="7" max="7" width="8.6640625" style="141" customWidth="1"/>
    <col min="8" max="8" width="8.77734375" style="141" customWidth="1"/>
    <col min="9" max="9" width="8.109375" style="141" customWidth="1"/>
    <col min="10" max="14" width="9.44140625" style="141" customWidth="1"/>
    <col min="15" max="15" width="12.6640625" style="123" customWidth="1"/>
    <col min="16" max="16384" width="9.33203125" style="141"/>
  </cols>
  <sheetData>
    <row r="1" spans="1:15" ht="31.5" customHeight="1">
      <c r="A1" s="616" t="str">
        <f>+CONCATENATE("Előirányzat-felhasználási terv",CHAR(10),LEFT(ÖSSZEFÜGGÉSEK!A5,4),". évre")</f>
        <v>Előirányzat-felhasználási terv
2015. évre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</row>
    <row r="2" spans="1:15" ht="16.2" thickBot="1">
      <c r="O2" s="4" t="s">
        <v>55</v>
      </c>
    </row>
    <row r="3" spans="1:15" s="123" customFormat="1" ht="26.1" customHeight="1" thickBot="1">
      <c r="A3" s="120" t="s">
        <v>16</v>
      </c>
      <c r="B3" s="121" t="s">
        <v>61</v>
      </c>
      <c r="C3" s="121" t="s">
        <v>73</v>
      </c>
      <c r="D3" s="121" t="s">
        <v>74</v>
      </c>
      <c r="E3" s="121" t="s">
        <v>75</v>
      </c>
      <c r="F3" s="121" t="s">
        <v>76</v>
      </c>
      <c r="G3" s="121" t="s">
        <v>77</v>
      </c>
      <c r="H3" s="121" t="s">
        <v>78</v>
      </c>
      <c r="I3" s="121" t="s">
        <v>79</v>
      </c>
      <c r="J3" s="121" t="s">
        <v>80</v>
      </c>
      <c r="K3" s="121" t="s">
        <v>81</v>
      </c>
      <c r="L3" s="121" t="s">
        <v>82</v>
      </c>
      <c r="M3" s="121" t="s">
        <v>83</v>
      </c>
      <c r="N3" s="121" t="s">
        <v>84</v>
      </c>
      <c r="O3" s="122" t="s">
        <v>53</v>
      </c>
    </row>
    <row r="4" spans="1:15" s="125" customFormat="1" ht="15" customHeight="1" thickBot="1">
      <c r="A4" s="124" t="s">
        <v>18</v>
      </c>
      <c r="B4" s="613" t="s">
        <v>58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5"/>
    </row>
    <row r="5" spans="1:15" s="125" customFormat="1">
      <c r="A5" s="126" t="s">
        <v>19</v>
      </c>
      <c r="B5" s="515" t="s">
        <v>387</v>
      </c>
      <c r="C5" s="127">
        <v>965</v>
      </c>
      <c r="D5" s="127">
        <v>643</v>
      </c>
      <c r="E5" s="127">
        <v>643</v>
      </c>
      <c r="F5" s="127">
        <v>643</v>
      </c>
      <c r="G5" s="127">
        <v>644</v>
      </c>
      <c r="H5" s="127">
        <v>644</v>
      </c>
      <c r="I5" s="127">
        <v>644</v>
      </c>
      <c r="J5" s="127">
        <v>643</v>
      </c>
      <c r="K5" s="127">
        <v>644</v>
      </c>
      <c r="L5" s="127">
        <v>643</v>
      </c>
      <c r="M5" s="127">
        <v>644</v>
      </c>
      <c r="N5" s="127">
        <v>644</v>
      </c>
      <c r="O5" s="128">
        <f t="shared" ref="O5:O25" si="0">SUM(C5:N5)</f>
        <v>8044</v>
      </c>
    </row>
    <row r="6" spans="1:15" s="132" customFormat="1">
      <c r="A6" s="129" t="s">
        <v>20</v>
      </c>
      <c r="B6" s="324" t="s">
        <v>414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>
        <f t="shared" si="0"/>
        <v>0</v>
      </c>
    </row>
    <row r="7" spans="1:15" s="132" customFormat="1">
      <c r="A7" s="129" t="s">
        <v>21</v>
      </c>
      <c r="B7" s="323" t="s">
        <v>415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4.1" customHeight="1">
      <c r="A8" s="129" t="s">
        <v>22</v>
      </c>
      <c r="B8" s="322" t="s">
        <v>176</v>
      </c>
      <c r="C8" s="130"/>
      <c r="D8" s="130"/>
      <c r="E8" s="130">
        <v>510</v>
      </c>
      <c r="F8" s="130"/>
      <c r="G8" s="130"/>
      <c r="H8" s="130"/>
      <c r="I8" s="130"/>
      <c r="J8" s="130"/>
      <c r="K8" s="130">
        <v>505</v>
      </c>
      <c r="L8" s="130"/>
      <c r="M8" s="130"/>
      <c r="N8" s="130"/>
      <c r="O8" s="131">
        <f t="shared" si="0"/>
        <v>1015</v>
      </c>
    </row>
    <row r="9" spans="1:15" s="132" customFormat="1" ht="14.1" customHeight="1">
      <c r="A9" s="129" t="s">
        <v>23</v>
      </c>
      <c r="B9" s="322" t="s">
        <v>416</v>
      </c>
      <c r="C9" s="130">
        <v>20</v>
      </c>
      <c r="D9" s="130">
        <v>500</v>
      </c>
      <c r="E9" s="130"/>
      <c r="F9" s="130">
        <v>20</v>
      </c>
      <c r="G9" s="130"/>
      <c r="H9" s="130"/>
      <c r="I9" s="130">
        <v>20</v>
      </c>
      <c r="J9" s="130"/>
      <c r="K9" s="130"/>
      <c r="L9" s="130">
        <v>1120</v>
      </c>
      <c r="M9" s="130"/>
      <c r="N9" s="130">
        <v>120</v>
      </c>
      <c r="O9" s="131">
        <f t="shared" si="0"/>
        <v>1800</v>
      </c>
    </row>
    <row r="10" spans="1:15" s="132" customFormat="1" ht="14.1" customHeight="1">
      <c r="A10" s="129" t="s">
        <v>24</v>
      </c>
      <c r="B10" s="322" t="s">
        <v>9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4.1" customHeight="1">
      <c r="A11" s="129" t="s">
        <v>25</v>
      </c>
      <c r="B11" s="322" t="s">
        <v>389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>
      <c r="A12" s="129" t="s">
        <v>26</v>
      </c>
      <c r="B12" s="324" t="s">
        <v>413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4.1" customHeight="1" thickBot="1">
      <c r="A13" s="129" t="s">
        <v>27</v>
      </c>
      <c r="B13" s="322" t="s">
        <v>10</v>
      </c>
      <c r="C13" s="130"/>
      <c r="D13" s="130"/>
      <c r="E13" s="130"/>
      <c r="F13" s="130"/>
      <c r="G13" s="130">
        <v>1000</v>
      </c>
      <c r="H13" s="130">
        <v>3000</v>
      </c>
      <c r="I13" s="130">
        <v>1000</v>
      </c>
      <c r="J13" s="130">
        <v>2000</v>
      </c>
      <c r="K13" s="130">
        <v>1000</v>
      </c>
      <c r="L13" s="130">
        <v>385</v>
      </c>
      <c r="M13" s="130">
        <v>1000</v>
      </c>
      <c r="N13" s="130">
        <v>2000</v>
      </c>
      <c r="O13" s="131">
        <f t="shared" si="0"/>
        <v>11385</v>
      </c>
    </row>
    <row r="14" spans="1:15" s="125" customFormat="1" ht="15.9" customHeight="1" thickBot="1">
      <c r="A14" s="124" t="s">
        <v>28</v>
      </c>
      <c r="B14" s="43" t="s">
        <v>109</v>
      </c>
      <c r="C14" s="135">
        <f t="shared" ref="C14:N14" si="1">SUM(C5:C13)</f>
        <v>985</v>
      </c>
      <c r="D14" s="135">
        <f t="shared" si="1"/>
        <v>1143</v>
      </c>
      <c r="E14" s="135">
        <f t="shared" si="1"/>
        <v>1153</v>
      </c>
      <c r="F14" s="135">
        <f t="shared" si="1"/>
        <v>663</v>
      </c>
      <c r="G14" s="135">
        <f t="shared" si="1"/>
        <v>1644</v>
      </c>
      <c r="H14" s="135">
        <f t="shared" si="1"/>
        <v>3644</v>
      </c>
      <c r="I14" s="135">
        <f t="shared" si="1"/>
        <v>1664</v>
      </c>
      <c r="J14" s="135">
        <f t="shared" si="1"/>
        <v>2643</v>
      </c>
      <c r="K14" s="135">
        <f t="shared" si="1"/>
        <v>2149</v>
      </c>
      <c r="L14" s="135">
        <f t="shared" si="1"/>
        <v>2148</v>
      </c>
      <c r="M14" s="135">
        <f t="shared" si="1"/>
        <v>1644</v>
      </c>
      <c r="N14" s="135">
        <f t="shared" si="1"/>
        <v>2764</v>
      </c>
      <c r="O14" s="136">
        <f>SUM(C14:N14)</f>
        <v>22244</v>
      </c>
    </row>
    <row r="15" spans="1:15" s="125" customFormat="1" ht="15" customHeight="1" thickBot="1">
      <c r="A15" s="124" t="s">
        <v>29</v>
      </c>
      <c r="B15" s="613" t="s">
        <v>59</v>
      </c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5"/>
    </row>
    <row r="16" spans="1:15" s="132" customFormat="1" ht="14.1" customHeight="1">
      <c r="A16" s="137" t="s">
        <v>30</v>
      </c>
      <c r="B16" s="325" t="s">
        <v>62</v>
      </c>
      <c r="C16" s="133">
        <v>270</v>
      </c>
      <c r="D16" s="133">
        <v>277</v>
      </c>
      <c r="E16" s="133">
        <v>393</v>
      </c>
      <c r="F16" s="133">
        <v>137</v>
      </c>
      <c r="G16" s="133">
        <v>137</v>
      </c>
      <c r="H16" s="133">
        <v>393</v>
      </c>
      <c r="I16" s="133">
        <v>137</v>
      </c>
      <c r="J16" s="133">
        <v>137</v>
      </c>
      <c r="K16" s="133">
        <v>393</v>
      </c>
      <c r="L16" s="133">
        <v>137</v>
      </c>
      <c r="M16" s="133">
        <v>137</v>
      </c>
      <c r="N16" s="133">
        <v>393</v>
      </c>
      <c r="O16" s="134">
        <f t="shared" si="0"/>
        <v>2941</v>
      </c>
    </row>
    <row r="17" spans="1:15" s="132" customFormat="1" ht="27" customHeight="1">
      <c r="A17" s="129" t="s">
        <v>31</v>
      </c>
      <c r="B17" s="324" t="s">
        <v>185</v>
      </c>
      <c r="C17" s="130">
        <v>40</v>
      </c>
      <c r="D17" s="130">
        <v>30</v>
      </c>
      <c r="E17" s="130">
        <v>90</v>
      </c>
      <c r="F17" s="130">
        <v>31</v>
      </c>
      <c r="G17" s="130">
        <v>31</v>
      </c>
      <c r="H17" s="130">
        <v>90</v>
      </c>
      <c r="I17" s="130">
        <v>31</v>
      </c>
      <c r="J17" s="130">
        <v>31</v>
      </c>
      <c r="K17" s="130">
        <v>90</v>
      </c>
      <c r="L17" s="130">
        <v>31</v>
      </c>
      <c r="M17" s="130">
        <v>31</v>
      </c>
      <c r="N17" s="130">
        <v>90</v>
      </c>
      <c r="O17" s="131">
        <f t="shared" si="0"/>
        <v>616</v>
      </c>
    </row>
    <row r="18" spans="1:15" s="132" customFormat="1" ht="14.1" customHeight="1">
      <c r="A18" s="129" t="s">
        <v>32</v>
      </c>
      <c r="B18" s="322" t="s">
        <v>141</v>
      </c>
      <c r="C18" s="130">
        <v>250</v>
      </c>
      <c r="D18" s="130">
        <v>250</v>
      </c>
      <c r="E18" s="130">
        <v>300</v>
      </c>
      <c r="F18" s="130">
        <v>270</v>
      </c>
      <c r="G18" s="130">
        <v>500</v>
      </c>
      <c r="H18" s="130">
        <v>987</v>
      </c>
      <c r="I18" s="130">
        <v>500</v>
      </c>
      <c r="J18" s="130">
        <v>500</v>
      </c>
      <c r="K18" s="130">
        <v>500</v>
      </c>
      <c r="L18" s="130">
        <v>500</v>
      </c>
      <c r="M18" s="130">
        <v>500</v>
      </c>
      <c r="N18" s="130">
        <v>500</v>
      </c>
      <c r="O18" s="131">
        <f t="shared" si="0"/>
        <v>5557</v>
      </c>
    </row>
    <row r="19" spans="1:15" s="132" customFormat="1" ht="14.1" customHeight="1">
      <c r="A19" s="129" t="s">
        <v>33</v>
      </c>
      <c r="B19" s="322" t="s">
        <v>186</v>
      </c>
      <c r="C19" s="130">
        <v>7</v>
      </c>
      <c r="D19" s="130">
        <v>47</v>
      </c>
      <c r="E19" s="130">
        <v>10</v>
      </c>
      <c r="F19" s="130">
        <v>20</v>
      </c>
      <c r="G19" s="130">
        <v>30</v>
      </c>
      <c r="H19" s="130">
        <v>11</v>
      </c>
      <c r="I19" s="130">
        <v>10</v>
      </c>
      <c r="J19" s="130">
        <v>166</v>
      </c>
      <c r="K19" s="130">
        <v>20</v>
      </c>
      <c r="L19" s="130">
        <v>15</v>
      </c>
      <c r="M19" s="130">
        <v>30</v>
      </c>
      <c r="N19" s="130">
        <v>160</v>
      </c>
      <c r="O19" s="131">
        <f t="shared" si="0"/>
        <v>526</v>
      </c>
    </row>
    <row r="20" spans="1:15" s="132" customFormat="1" ht="14.1" customHeight="1">
      <c r="A20" s="129" t="s">
        <v>34</v>
      </c>
      <c r="B20" s="322" t="s">
        <v>11</v>
      </c>
      <c r="C20" s="130">
        <v>31</v>
      </c>
      <c r="D20" s="130">
        <v>32</v>
      </c>
      <c r="E20" s="130">
        <v>105</v>
      </c>
      <c r="F20" s="130">
        <v>86</v>
      </c>
      <c r="G20" s="130">
        <v>482</v>
      </c>
      <c r="H20" s="130">
        <v>105</v>
      </c>
      <c r="I20" s="130">
        <v>90</v>
      </c>
      <c r="J20" s="130">
        <v>96</v>
      </c>
      <c r="K20" s="130">
        <v>496</v>
      </c>
      <c r="L20" s="130">
        <v>82</v>
      </c>
      <c r="M20" s="130">
        <v>105</v>
      </c>
      <c r="N20" s="130">
        <v>32</v>
      </c>
      <c r="O20" s="131">
        <f t="shared" si="0"/>
        <v>1742</v>
      </c>
    </row>
    <row r="21" spans="1:15" s="132" customFormat="1" ht="14.1" customHeight="1">
      <c r="A21" s="129" t="s">
        <v>35</v>
      </c>
      <c r="B21" s="322" t="s">
        <v>232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1">
        <f t="shared" si="0"/>
        <v>0</v>
      </c>
    </row>
    <row r="22" spans="1:15" s="132" customFormat="1">
      <c r="A22" s="129" t="s">
        <v>36</v>
      </c>
      <c r="B22" s="324" t="s">
        <v>189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1">
        <f t="shared" si="0"/>
        <v>0</v>
      </c>
    </row>
    <row r="23" spans="1:15" s="132" customFormat="1" ht="14.1" customHeight="1">
      <c r="A23" s="129" t="s">
        <v>37</v>
      </c>
      <c r="B23" s="322" t="s">
        <v>235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>
        <f t="shared" si="0"/>
        <v>0</v>
      </c>
    </row>
    <row r="24" spans="1:15" s="132" customFormat="1" ht="14.1" customHeight="1" thickBot="1">
      <c r="A24" s="129" t="s">
        <v>38</v>
      </c>
      <c r="B24" s="322" t="s">
        <v>12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>
        <f t="shared" si="0"/>
        <v>0</v>
      </c>
    </row>
    <row r="25" spans="1:15" s="125" customFormat="1" ht="15.9" customHeight="1" thickBot="1">
      <c r="A25" s="138" t="s">
        <v>39</v>
      </c>
      <c r="B25" s="43" t="s">
        <v>110</v>
      </c>
      <c r="C25" s="135">
        <f t="shared" ref="C25:N25" si="2">SUM(C16:C24)</f>
        <v>598</v>
      </c>
      <c r="D25" s="135">
        <f t="shared" si="2"/>
        <v>636</v>
      </c>
      <c r="E25" s="135">
        <f t="shared" si="2"/>
        <v>898</v>
      </c>
      <c r="F25" s="135">
        <f t="shared" si="2"/>
        <v>544</v>
      </c>
      <c r="G25" s="135">
        <f t="shared" si="2"/>
        <v>1180</v>
      </c>
      <c r="H25" s="135">
        <f t="shared" si="2"/>
        <v>1586</v>
      </c>
      <c r="I25" s="135">
        <f t="shared" si="2"/>
        <v>768</v>
      </c>
      <c r="J25" s="135">
        <f t="shared" si="2"/>
        <v>930</v>
      </c>
      <c r="K25" s="135">
        <f t="shared" si="2"/>
        <v>1499</v>
      </c>
      <c r="L25" s="135">
        <f t="shared" si="2"/>
        <v>765</v>
      </c>
      <c r="M25" s="135">
        <f t="shared" si="2"/>
        <v>803</v>
      </c>
      <c r="N25" s="135">
        <f t="shared" si="2"/>
        <v>1175</v>
      </c>
      <c r="O25" s="136">
        <f t="shared" si="0"/>
        <v>11382</v>
      </c>
    </row>
    <row r="26" spans="1:15" ht="16.2" thickBot="1">
      <c r="A26" s="138" t="s">
        <v>40</v>
      </c>
      <c r="B26" s="326" t="s">
        <v>111</v>
      </c>
      <c r="C26" s="139">
        <f t="shared" ref="C26:O26" si="3">C14-C25</f>
        <v>387</v>
      </c>
      <c r="D26" s="139">
        <f t="shared" si="3"/>
        <v>507</v>
      </c>
      <c r="E26" s="139">
        <f t="shared" si="3"/>
        <v>255</v>
      </c>
      <c r="F26" s="139">
        <f t="shared" si="3"/>
        <v>119</v>
      </c>
      <c r="G26" s="139">
        <f t="shared" si="3"/>
        <v>464</v>
      </c>
      <c r="H26" s="139">
        <f t="shared" si="3"/>
        <v>2058</v>
      </c>
      <c r="I26" s="139">
        <f t="shared" si="3"/>
        <v>896</v>
      </c>
      <c r="J26" s="139">
        <f t="shared" si="3"/>
        <v>1713</v>
      </c>
      <c r="K26" s="139">
        <f t="shared" si="3"/>
        <v>650</v>
      </c>
      <c r="L26" s="139">
        <f t="shared" si="3"/>
        <v>1383</v>
      </c>
      <c r="M26" s="139">
        <f t="shared" si="3"/>
        <v>841</v>
      </c>
      <c r="N26" s="139">
        <f t="shared" si="3"/>
        <v>1589</v>
      </c>
      <c r="O26" s="140">
        <f t="shared" si="3"/>
        <v>10862</v>
      </c>
    </row>
    <row r="27" spans="1:15">
      <c r="A27" s="142"/>
    </row>
    <row r="28" spans="1:15">
      <c r="B28" s="143"/>
      <c r="C28" s="144"/>
      <c r="D28" s="144"/>
      <c r="O28" s="141"/>
    </row>
    <row r="29" spans="1:15">
      <c r="O29" s="141"/>
    </row>
    <row r="30" spans="1:15">
      <c r="O30" s="141"/>
    </row>
    <row r="31" spans="1:15">
      <c r="O31" s="141"/>
    </row>
    <row r="32" spans="1:15">
      <c r="O32" s="141"/>
    </row>
    <row r="33" spans="15:15">
      <c r="O33" s="141"/>
    </row>
    <row r="34" spans="15:15">
      <c r="O34" s="141"/>
    </row>
    <row r="35" spans="15:15">
      <c r="O35" s="141"/>
    </row>
    <row r="36" spans="15:15">
      <c r="O36" s="141"/>
    </row>
    <row r="37" spans="15:15">
      <c r="O37" s="141"/>
    </row>
    <row r="38" spans="15:15">
      <c r="O38" s="141"/>
    </row>
    <row r="39" spans="15:15">
      <c r="O39" s="141"/>
    </row>
    <row r="40" spans="15:15">
      <c r="O40" s="141"/>
    </row>
    <row r="41" spans="15:15">
      <c r="O41" s="141"/>
    </row>
    <row r="42" spans="15:15">
      <c r="O42" s="141"/>
    </row>
    <row r="43" spans="15:15">
      <c r="O43" s="141"/>
    </row>
    <row r="44" spans="15:15">
      <c r="O44" s="141"/>
    </row>
    <row r="45" spans="15:15">
      <c r="O45" s="141"/>
    </row>
    <row r="46" spans="15:15">
      <c r="O46" s="141"/>
    </row>
    <row r="47" spans="15:15">
      <c r="O47" s="141"/>
    </row>
    <row r="48" spans="15:15">
      <c r="O48" s="141"/>
    </row>
    <row r="49" spans="15:15">
      <c r="O49" s="141"/>
    </row>
    <row r="50" spans="15:15">
      <c r="O50" s="141"/>
    </row>
    <row r="51" spans="15:15">
      <c r="O51" s="141"/>
    </row>
    <row r="52" spans="15:15">
      <c r="O52" s="141"/>
    </row>
    <row r="53" spans="15:15">
      <c r="O53" s="141"/>
    </row>
    <row r="54" spans="15:15">
      <c r="O54" s="141"/>
    </row>
    <row r="55" spans="15:15">
      <c r="O55" s="141"/>
    </row>
    <row r="56" spans="15:15">
      <c r="O56" s="141"/>
    </row>
    <row r="57" spans="15:15">
      <c r="O57" s="141"/>
    </row>
    <row r="58" spans="15:15">
      <c r="O58" s="141"/>
    </row>
    <row r="59" spans="15:15">
      <c r="O59" s="141"/>
    </row>
    <row r="60" spans="15:15">
      <c r="O60" s="141"/>
    </row>
    <row r="61" spans="15:15">
      <c r="O61" s="141"/>
    </row>
    <row r="62" spans="15:15">
      <c r="O62" s="141"/>
    </row>
    <row r="63" spans="15:15">
      <c r="O63" s="141"/>
    </row>
    <row r="64" spans="15:15">
      <c r="O64" s="141"/>
    </row>
    <row r="65" spans="15:15">
      <c r="O65" s="141"/>
    </row>
    <row r="66" spans="15:15">
      <c r="O66" s="141"/>
    </row>
    <row r="67" spans="15:15">
      <c r="O67" s="141"/>
    </row>
    <row r="68" spans="15:15">
      <c r="O68" s="141"/>
    </row>
    <row r="69" spans="15:15">
      <c r="O69" s="141"/>
    </row>
    <row r="70" spans="15:15">
      <c r="O70" s="141"/>
    </row>
    <row r="71" spans="15:15">
      <c r="O71" s="141"/>
    </row>
    <row r="72" spans="15:15">
      <c r="O72" s="141"/>
    </row>
    <row r="73" spans="15:15">
      <c r="O73" s="141"/>
    </row>
    <row r="74" spans="15:15">
      <c r="O74" s="141"/>
    </row>
    <row r="75" spans="15:15">
      <c r="O75" s="141"/>
    </row>
    <row r="76" spans="15:15">
      <c r="O76" s="141"/>
    </row>
    <row r="77" spans="15:15">
      <c r="O77" s="141"/>
    </row>
    <row r="78" spans="15:15">
      <c r="O78" s="141"/>
    </row>
    <row r="79" spans="15:15">
      <c r="O79" s="141"/>
    </row>
    <row r="80" spans="15:15">
      <c r="O80" s="141"/>
    </row>
    <row r="81" spans="15:15">
      <c r="O81" s="141"/>
    </row>
  </sheetData>
  <sheetProtection sheet="1"/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4.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C25"/>
  <sheetViews>
    <sheetView view="pageLayout" zoomScaleNormal="100" workbookViewId="0">
      <selection activeCell="A2" sqref="A2"/>
    </sheetView>
  </sheetViews>
  <sheetFormatPr defaultColWidth="9.33203125" defaultRowHeight="13.2"/>
  <cols>
    <col min="1" max="1" width="88.6640625" style="53" customWidth="1"/>
    <col min="2" max="2" width="27.77734375" style="53" customWidth="1"/>
    <col min="3" max="3" width="3.44140625" style="53" customWidth="1"/>
    <col min="4" max="16384" width="9.33203125" style="53"/>
  </cols>
  <sheetData>
    <row r="1" spans="1:3" ht="47.25" customHeight="1">
      <c r="A1" s="618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618"/>
    </row>
    <row r="2" spans="1:3" ht="22.5" customHeight="1" thickBot="1">
      <c r="A2" s="410"/>
      <c r="B2" s="411" t="s">
        <v>13</v>
      </c>
    </row>
    <row r="3" spans="1:3" s="54" customFormat="1" ht="24" customHeight="1" thickBot="1">
      <c r="A3" s="328" t="s">
        <v>52</v>
      </c>
      <c r="B3" s="409" t="str">
        <f>+CONCATENATE(LEFT(ÖSSZEFÜGGÉSEK!A5,4),". évi támogatás összesen")</f>
        <v>2015. évi támogatás összesen</v>
      </c>
    </row>
    <row r="4" spans="1:3" s="55" customFormat="1" ht="13.8" thickBot="1">
      <c r="A4" s="226" t="s">
        <v>489</v>
      </c>
      <c r="B4" s="227" t="s">
        <v>490</v>
      </c>
    </row>
    <row r="5" spans="1:3">
      <c r="A5" s="145" t="s">
        <v>541</v>
      </c>
      <c r="B5" s="442">
        <v>6433476</v>
      </c>
    </row>
    <row r="6" spans="1:3" ht="12.75" customHeight="1">
      <c r="A6" s="146" t="s">
        <v>542</v>
      </c>
      <c r="B6" s="442">
        <v>410800</v>
      </c>
    </row>
    <row r="7" spans="1:3">
      <c r="A7" s="146" t="s">
        <v>543</v>
      </c>
      <c r="B7" s="442">
        <v>1200000</v>
      </c>
    </row>
    <row r="8" spans="1:3">
      <c r="A8" s="146"/>
      <c r="B8" s="442"/>
    </row>
    <row r="9" spans="1:3">
      <c r="A9" s="146"/>
      <c r="B9" s="442"/>
    </row>
    <row r="10" spans="1:3">
      <c r="A10" s="146"/>
      <c r="B10" s="442"/>
    </row>
    <row r="11" spans="1:3">
      <c r="A11" s="146"/>
      <c r="B11" s="442"/>
    </row>
    <row r="12" spans="1:3">
      <c r="A12" s="146"/>
      <c r="B12" s="442"/>
    </row>
    <row r="13" spans="1:3">
      <c r="A13" s="146"/>
      <c r="B13" s="442"/>
      <c r="C13" s="619" t="s">
        <v>519</v>
      </c>
    </row>
    <row r="14" spans="1:3">
      <c r="A14" s="146"/>
      <c r="B14" s="442"/>
      <c r="C14" s="619"/>
    </row>
    <row r="15" spans="1:3">
      <c r="A15" s="146"/>
      <c r="B15" s="442"/>
      <c r="C15" s="619"/>
    </row>
    <row r="16" spans="1:3">
      <c r="A16" s="146"/>
      <c r="B16" s="442"/>
      <c r="C16" s="619"/>
    </row>
    <row r="17" spans="1:3">
      <c r="A17" s="146"/>
      <c r="B17" s="442"/>
      <c r="C17" s="619"/>
    </row>
    <row r="18" spans="1:3">
      <c r="A18" s="146"/>
      <c r="B18" s="442"/>
      <c r="C18" s="619"/>
    </row>
    <row r="19" spans="1:3">
      <c r="A19" s="146"/>
      <c r="B19" s="442"/>
      <c r="C19" s="619"/>
    </row>
    <row r="20" spans="1:3">
      <c r="A20" s="146"/>
      <c r="B20" s="442"/>
      <c r="C20" s="619"/>
    </row>
    <row r="21" spans="1:3">
      <c r="A21" s="146"/>
      <c r="B21" s="442"/>
      <c r="C21" s="619"/>
    </row>
    <row r="22" spans="1:3">
      <c r="A22" s="146"/>
      <c r="B22" s="442"/>
      <c r="C22" s="619"/>
    </row>
    <row r="23" spans="1:3">
      <c r="A23" s="146"/>
      <c r="B23" s="442"/>
      <c r="C23" s="619"/>
    </row>
    <row r="24" spans="1:3" ht="13.8" thickBot="1">
      <c r="A24" s="147"/>
      <c r="B24" s="442"/>
      <c r="C24" s="619"/>
    </row>
    <row r="25" spans="1:3" s="57" customFormat="1" ht="19.5" customHeight="1" thickBot="1">
      <c r="A25" s="40" t="s">
        <v>53</v>
      </c>
      <c r="B25" s="56">
        <f>SUM(B5:B24)</f>
        <v>8044276</v>
      </c>
      <c r="C25" s="619"/>
    </row>
  </sheetData>
  <sheetProtection sheet="1"/>
  <mergeCells count="2">
    <mergeCell ref="A1:B1"/>
    <mergeCell ref="C13:C25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zoomScaleNormal="100" workbookViewId="0">
      <selection activeCell="D7" sqref="D7"/>
    </sheetView>
  </sheetViews>
  <sheetFormatPr defaultRowHeight="13.2"/>
  <cols>
    <col min="1" max="1" width="6.6640625" customWidth="1"/>
    <col min="2" max="2" width="43.33203125" customWidth="1"/>
    <col min="3" max="3" width="31.109375" customWidth="1"/>
    <col min="4" max="4" width="14.77734375" customWidth="1"/>
  </cols>
  <sheetData>
    <row r="1" spans="1:4" ht="45" customHeight="1">
      <c r="A1" s="623" t="str">
        <f>+CONCATENATE("K I M U T A T Á S",CHAR(10),"a ",LEFT(ÖSSZEFÜGGÉSEK!A5,4),". évben céljelleggel juttatott támogatásokról")</f>
        <v>K I M U T A T Á S
a 2015. évben céljelleggel juttatott támogatásokról</v>
      </c>
      <c r="B1" s="623"/>
      <c r="C1" s="623"/>
      <c r="D1" s="623"/>
    </row>
    <row r="2" spans="1:4" ht="17.25" customHeight="1">
      <c r="A2" s="408"/>
      <c r="B2" s="408"/>
      <c r="C2" s="408"/>
      <c r="D2" s="408"/>
    </row>
    <row r="3" spans="1:4" ht="13.8" thickBot="1">
      <c r="A3" s="247"/>
      <c r="B3" s="247"/>
      <c r="C3" s="620" t="s">
        <v>55</v>
      </c>
      <c r="D3" s="620"/>
    </row>
    <row r="4" spans="1:4" ht="42.75" customHeight="1" thickBot="1">
      <c r="A4" s="412" t="s">
        <v>69</v>
      </c>
      <c r="B4" s="413" t="s">
        <v>125</v>
      </c>
      <c r="C4" s="413" t="s">
        <v>126</v>
      </c>
      <c r="D4" s="414" t="s">
        <v>14</v>
      </c>
    </row>
    <row r="5" spans="1:4" ht="15.9" customHeight="1">
      <c r="A5" s="248" t="s">
        <v>18</v>
      </c>
      <c r="B5" s="32"/>
      <c r="C5" s="32"/>
      <c r="D5" s="33"/>
    </row>
    <row r="6" spans="1:4" ht="15.9" customHeight="1">
      <c r="A6" s="249" t="s">
        <v>19</v>
      </c>
      <c r="B6" s="34"/>
      <c r="C6" s="34"/>
      <c r="D6" s="35"/>
    </row>
    <row r="7" spans="1:4" ht="15.9" customHeight="1">
      <c r="A7" s="249" t="s">
        <v>20</v>
      </c>
      <c r="B7" s="34"/>
      <c r="C7" s="34"/>
      <c r="D7" s="35"/>
    </row>
    <row r="8" spans="1:4" ht="15.9" customHeight="1">
      <c r="A8" s="249" t="s">
        <v>21</v>
      </c>
      <c r="B8" s="34"/>
      <c r="C8" s="34"/>
      <c r="D8" s="35"/>
    </row>
    <row r="9" spans="1:4" ht="15.9" customHeight="1">
      <c r="A9" s="249" t="s">
        <v>22</v>
      </c>
      <c r="B9" s="34"/>
      <c r="C9" s="34"/>
      <c r="D9" s="35"/>
    </row>
    <row r="10" spans="1:4" ht="15.9" customHeight="1">
      <c r="A10" s="249" t="s">
        <v>23</v>
      </c>
      <c r="B10" s="34"/>
      <c r="C10" s="34"/>
      <c r="D10" s="35"/>
    </row>
    <row r="11" spans="1:4" ht="15.9" customHeight="1">
      <c r="A11" s="249" t="s">
        <v>24</v>
      </c>
      <c r="B11" s="34"/>
      <c r="C11" s="34"/>
      <c r="D11" s="35"/>
    </row>
    <row r="12" spans="1:4" ht="15.9" customHeight="1">
      <c r="A12" s="249" t="s">
        <v>25</v>
      </c>
      <c r="B12" s="34"/>
      <c r="C12" s="34"/>
      <c r="D12" s="35"/>
    </row>
    <row r="13" spans="1:4" ht="15.9" customHeight="1">
      <c r="A13" s="249" t="s">
        <v>26</v>
      </c>
      <c r="B13" s="34"/>
      <c r="C13" s="34"/>
      <c r="D13" s="35"/>
    </row>
    <row r="14" spans="1:4" ht="15.9" customHeight="1">
      <c r="A14" s="249" t="s">
        <v>27</v>
      </c>
      <c r="B14" s="34"/>
      <c r="C14" s="34"/>
      <c r="D14" s="35"/>
    </row>
    <row r="15" spans="1:4" ht="15.9" customHeight="1">
      <c r="A15" s="249" t="s">
        <v>28</v>
      </c>
      <c r="B15" s="34"/>
      <c r="C15" s="34"/>
      <c r="D15" s="35"/>
    </row>
    <row r="16" spans="1:4" ht="15.9" customHeight="1">
      <c r="A16" s="249" t="s">
        <v>29</v>
      </c>
      <c r="B16" s="34"/>
      <c r="C16" s="34"/>
      <c r="D16" s="35"/>
    </row>
    <row r="17" spans="1:4" ht="15.9" customHeight="1">
      <c r="A17" s="249" t="s">
        <v>30</v>
      </c>
      <c r="B17" s="34"/>
      <c r="C17" s="34"/>
      <c r="D17" s="35"/>
    </row>
    <row r="18" spans="1:4" ht="15.9" customHeight="1">
      <c r="A18" s="249" t="s">
        <v>31</v>
      </c>
      <c r="B18" s="34"/>
      <c r="C18" s="34"/>
      <c r="D18" s="35"/>
    </row>
    <row r="19" spans="1:4" ht="15.9" customHeight="1">
      <c r="A19" s="249" t="s">
        <v>32</v>
      </c>
      <c r="B19" s="34"/>
      <c r="C19" s="34"/>
      <c r="D19" s="35"/>
    </row>
    <row r="20" spans="1:4" ht="15.9" customHeight="1">
      <c r="A20" s="249" t="s">
        <v>33</v>
      </c>
      <c r="B20" s="34"/>
      <c r="C20" s="34"/>
      <c r="D20" s="35"/>
    </row>
    <row r="21" spans="1:4" ht="15.9" customHeight="1">
      <c r="A21" s="249" t="s">
        <v>34</v>
      </c>
      <c r="B21" s="34"/>
      <c r="C21" s="34"/>
      <c r="D21" s="35"/>
    </row>
    <row r="22" spans="1:4" ht="15.9" customHeight="1">
      <c r="A22" s="249" t="s">
        <v>35</v>
      </c>
      <c r="B22" s="34"/>
      <c r="C22" s="34"/>
      <c r="D22" s="35"/>
    </row>
    <row r="23" spans="1:4" ht="15.9" customHeight="1">
      <c r="A23" s="249" t="s">
        <v>36</v>
      </c>
      <c r="B23" s="34"/>
      <c r="C23" s="34"/>
      <c r="D23" s="35"/>
    </row>
    <row r="24" spans="1:4" ht="15.9" customHeight="1">
      <c r="A24" s="249" t="s">
        <v>37</v>
      </c>
      <c r="B24" s="34"/>
      <c r="C24" s="34"/>
      <c r="D24" s="35"/>
    </row>
    <row r="25" spans="1:4" ht="15.9" customHeight="1">
      <c r="A25" s="249" t="s">
        <v>38</v>
      </c>
      <c r="B25" s="34"/>
      <c r="C25" s="34"/>
      <c r="D25" s="35"/>
    </row>
    <row r="26" spans="1:4" ht="15.9" customHeight="1">
      <c r="A26" s="249" t="s">
        <v>39</v>
      </c>
      <c r="B26" s="34"/>
      <c r="C26" s="34"/>
      <c r="D26" s="35"/>
    </row>
    <row r="27" spans="1:4" ht="15.9" customHeight="1">
      <c r="A27" s="249" t="s">
        <v>40</v>
      </c>
      <c r="B27" s="34"/>
      <c r="C27" s="34"/>
      <c r="D27" s="35"/>
    </row>
    <row r="28" spans="1:4" ht="15.9" customHeight="1">
      <c r="A28" s="249" t="s">
        <v>41</v>
      </c>
      <c r="B28" s="34"/>
      <c r="C28" s="34"/>
      <c r="D28" s="35"/>
    </row>
    <row r="29" spans="1:4" ht="15.9" customHeight="1">
      <c r="A29" s="249" t="s">
        <v>42</v>
      </c>
      <c r="B29" s="34"/>
      <c r="C29" s="34"/>
      <c r="D29" s="35"/>
    </row>
    <row r="30" spans="1:4" ht="15.9" customHeight="1">
      <c r="A30" s="249" t="s">
        <v>43</v>
      </c>
      <c r="B30" s="34"/>
      <c r="C30" s="34"/>
      <c r="D30" s="35"/>
    </row>
    <row r="31" spans="1:4" ht="15.9" customHeight="1">
      <c r="A31" s="249" t="s">
        <v>44</v>
      </c>
      <c r="B31" s="34"/>
      <c r="C31" s="34"/>
      <c r="D31" s="35"/>
    </row>
    <row r="32" spans="1:4" ht="15.9" customHeight="1">
      <c r="A32" s="249" t="s">
        <v>45</v>
      </c>
      <c r="B32" s="34"/>
      <c r="C32" s="34"/>
      <c r="D32" s="35"/>
    </row>
    <row r="33" spans="1:4" ht="15.9" customHeight="1">
      <c r="A33" s="249" t="s">
        <v>46</v>
      </c>
      <c r="B33" s="34"/>
      <c r="C33" s="34"/>
      <c r="D33" s="35"/>
    </row>
    <row r="34" spans="1:4" ht="15.9" customHeight="1">
      <c r="A34" s="249" t="s">
        <v>127</v>
      </c>
      <c r="B34" s="34"/>
      <c r="C34" s="34"/>
      <c r="D34" s="106"/>
    </row>
    <row r="35" spans="1:4" ht="15.9" customHeight="1">
      <c r="A35" s="249" t="s">
        <v>128</v>
      </c>
      <c r="B35" s="34"/>
      <c r="C35" s="34"/>
      <c r="D35" s="106"/>
    </row>
    <row r="36" spans="1:4" ht="15.9" customHeight="1">
      <c r="A36" s="249" t="s">
        <v>129</v>
      </c>
      <c r="B36" s="34"/>
      <c r="C36" s="34"/>
      <c r="D36" s="106"/>
    </row>
    <row r="37" spans="1:4" ht="15.9" customHeight="1" thickBot="1">
      <c r="A37" s="250" t="s">
        <v>130</v>
      </c>
      <c r="B37" s="36"/>
      <c r="C37" s="36"/>
      <c r="D37" s="107"/>
    </row>
    <row r="38" spans="1:4" ht="15.9" customHeight="1" thickBot="1">
      <c r="A38" s="621" t="s">
        <v>53</v>
      </c>
      <c r="B38" s="622"/>
      <c r="C38" s="251"/>
      <c r="D38" s="252">
        <f>SUM(D5:D37)</f>
        <v>0</v>
      </c>
    </row>
    <row r="39" spans="1:4">
      <c r="A39" t="s">
        <v>204</v>
      </c>
    </row>
  </sheetData>
  <sheetProtection sheet="1"/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view="pageLayout" topLeftCell="A73" zoomScaleNormal="130" zoomScaleSheetLayoutView="100" workbookViewId="0">
      <selection activeCell="B6" sqref="B6"/>
    </sheetView>
  </sheetViews>
  <sheetFormatPr defaultColWidth="9.33203125" defaultRowHeight="15.6"/>
  <cols>
    <col min="1" max="1" width="9.44140625" style="416" customWidth="1"/>
    <col min="2" max="2" width="91.6640625" style="416" customWidth="1"/>
    <col min="3" max="3" width="21.6640625" style="417" customWidth="1"/>
    <col min="4" max="4" width="9" style="450" customWidth="1"/>
    <col min="5" max="16384" width="9.33203125" style="450"/>
  </cols>
  <sheetData>
    <row r="1" spans="1:3" ht="15.9" customHeight="1">
      <c r="A1" s="553" t="s">
        <v>15</v>
      </c>
      <c r="B1" s="553"/>
      <c r="C1" s="553"/>
    </row>
    <row r="2" spans="1:3" ht="15.9" customHeight="1" thickBot="1">
      <c r="A2" s="552" t="s">
        <v>154</v>
      </c>
      <c r="B2" s="552"/>
      <c r="C2" s="344" t="s">
        <v>233</v>
      </c>
    </row>
    <row r="3" spans="1:3" ht="38.1" customHeight="1" thickBot="1">
      <c r="A3" s="23" t="s">
        <v>69</v>
      </c>
      <c r="B3" s="24" t="s">
        <v>17</v>
      </c>
      <c r="C3" s="45" t="str">
        <f>+CONCATENATE(LEFT(ÖSSZEFÜGGÉSEK!A5,4),". évi előirányzat")</f>
        <v>2015. évi előirányzat</v>
      </c>
    </row>
    <row r="4" spans="1:3" s="451" customFormat="1" ht="12" customHeight="1" thickBot="1">
      <c r="A4" s="445" t="s">
        <v>489</v>
      </c>
      <c r="B4" s="446" t="s">
        <v>490</v>
      </c>
      <c r="C4" s="447" t="s">
        <v>491</v>
      </c>
    </row>
    <row r="5" spans="1:3" s="452" customFormat="1" ht="12" customHeight="1" thickBot="1">
      <c r="A5" s="20" t="s">
        <v>18</v>
      </c>
      <c r="B5" s="21" t="s">
        <v>258</v>
      </c>
      <c r="C5" s="334">
        <f>+C6+C7+C8+C9+C10+C11</f>
        <v>8044</v>
      </c>
    </row>
    <row r="6" spans="1:3" s="452" customFormat="1" ht="12" customHeight="1">
      <c r="A6" s="15" t="s">
        <v>98</v>
      </c>
      <c r="B6" s="453" t="s">
        <v>259</v>
      </c>
      <c r="C6" s="337">
        <v>6433</v>
      </c>
    </row>
    <row r="7" spans="1:3" s="452" customFormat="1" ht="12" customHeight="1">
      <c r="A7" s="14" t="s">
        <v>99</v>
      </c>
      <c r="B7" s="454" t="s">
        <v>260</v>
      </c>
      <c r="C7" s="336"/>
    </row>
    <row r="8" spans="1:3" s="452" customFormat="1" ht="12" customHeight="1">
      <c r="A8" s="14" t="s">
        <v>100</v>
      </c>
      <c r="B8" s="454" t="s">
        <v>261</v>
      </c>
      <c r="C8" s="336">
        <v>411</v>
      </c>
    </row>
    <row r="9" spans="1:3" s="452" customFormat="1" ht="12" customHeight="1">
      <c r="A9" s="14" t="s">
        <v>101</v>
      </c>
      <c r="B9" s="454" t="s">
        <v>262</v>
      </c>
      <c r="C9" s="336">
        <v>1200</v>
      </c>
    </row>
    <row r="10" spans="1:3" s="452" customFormat="1" ht="12" customHeight="1">
      <c r="A10" s="14" t="s">
        <v>150</v>
      </c>
      <c r="B10" s="330" t="s">
        <v>425</v>
      </c>
      <c r="C10" s="336"/>
    </row>
    <row r="11" spans="1:3" s="452" customFormat="1" ht="12" customHeight="1" thickBot="1">
      <c r="A11" s="16" t="s">
        <v>102</v>
      </c>
      <c r="B11" s="331" t="s">
        <v>426</v>
      </c>
      <c r="C11" s="336"/>
    </row>
    <row r="12" spans="1:3" s="452" customFormat="1" ht="12" customHeight="1" thickBot="1">
      <c r="A12" s="20" t="s">
        <v>19</v>
      </c>
      <c r="B12" s="329" t="s">
        <v>263</v>
      </c>
      <c r="C12" s="334">
        <f>+C13+C14+C15+C16+C17</f>
        <v>0</v>
      </c>
    </row>
    <row r="13" spans="1:3" s="452" customFormat="1" ht="12" customHeight="1">
      <c r="A13" s="15" t="s">
        <v>104</v>
      </c>
      <c r="B13" s="453" t="s">
        <v>264</v>
      </c>
      <c r="C13" s="337"/>
    </row>
    <row r="14" spans="1:3" s="452" customFormat="1" ht="12" customHeight="1">
      <c r="A14" s="14" t="s">
        <v>105</v>
      </c>
      <c r="B14" s="454" t="s">
        <v>265</v>
      </c>
      <c r="C14" s="336"/>
    </row>
    <row r="15" spans="1:3" s="452" customFormat="1" ht="12" customHeight="1">
      <c r="A15" s="14" t="s">
        <v>106</v>
      </c>
      <c r="B15" s="454" t="s">
        <v>417</v>
      </c>
      <c r="C15" s="336"/>
    </row>
    <row r="16" spans="1:3" s="452" customFormat="1" ht="12" customHeight="1">
      <c r="A16" s="14" t="s">
        <v>107</v>
      </c>
      <c r="B16" s="454" t="s">
        <v>418</v>
      </c>
      <c r="C16" s="336"/>
    </row>
    <row r="17" spans="1:3" s="452" customFormat="1" ht="12" customHeight="1">
      <c r="A17" s="14" t="s">
        <v>108</v>
      </c>
      <c r="B17" s="454" t="s">
        <v>266</v>
      </c>
      <c r="C17" s="336"/>
    </row>
    <row r="18" spans="1:3" s="452" customFormat="1" ht="12" customHeight="1" thickBot="1">
      <c r="A18" s="16" t="s">
        <v>117</v>
      </c>
      <c r="B18" s="331" t="s">
        <v>267</v>
      </c>
      <c r="C18" s="338"/>
    </row>
    <row r="19" spans="1:3" s="452" customFormat="1" ht="12" customHeight="1" thickBot="1">
      <c r="A19" s="20" t="s">
        <v>20</v>
      </c>
      <c r="B19" s="21" t="s">
        <v>268</v>
      </c>
      <c r="C19" s="334">
        <f>+C20+C21+C22+C23+C24</f>
        <v>0</v>
      </c>
    </row>
    <row r="20" spans="1:3" s="452" customFormat="1" ht="12" customHeight="1">
      <c r="A20" s="15" t="s">
        <v>87</v>
      </c>
      <c r="B20" s="453" t="s">
        <v>269</v>
      </c>
      <c r="C20" s="337"/>
    </row>
    <row r="21" spans="1:3" s="452" customFormat="1" ht="12" customHeight="1">
      <c r="A21" s="14" t="s">
        <v>88</v>
      </c>
      <c r="B21" s="454" t="s">
        <v>270</v>
      </c>
      <c r="C21" s="336"/>
    </row>
    <row r="22" spans="1:3" s="452" customFormat="1" ht="12" customHeight="1">
      <c r="A22" s="14" t="s">
        <v>89</v>
      </c>
      <c r="B22" s="454" t="s">
        <v>419</v>
      </c>
      <c r="C22" s="336"/>
    </row>
    <row r="23" spans="1:3" s="452" customFormat="1" ht="12" customHeight="1">
      <c r="A23" s="14" t="s">
        <v>90</v>
      </c>
      <c r="B23" s="454" t="s">
        <v>420</v>
      </c>
      <c r="C23" s="336"/>
    </row>
    <row r="24" spans="1:3" s="452" customFormat="1" ht="12" customHeight="1">
      <c r="A24" s="14" t="s">
        <v>173</v>
      </c>
      <c r="B24" s="454" t="s">
        <v>271</v>
      </c>
      <c r="C24" s="336"/>
    </row>
    <row r="25" spans="1:3" s="452" customFormat="1" ht="12" customHeight="1" thickBot="1">
      <c r="A25" s="16" t="s">
        <v>174</v>
      </c>
      <c r="B25" s="455" t="s">
        <v>272</v>
      </c>
      <c r="C25" s="338"/>
    </row>
    <row r="26" spans="1:3" s="452" customFormat="1" ht="12" customHeight="1" thickBot="1">
      <c r="A26" s="20" t="s">
        <v>175</v>
      </c>
      <c r="B26" s="21" t="s">
        <v>273</v>
      </c>
      <c r="C26" s="340">
        <f>+C27+C31+C32+C33</f>
        <v>1015</v>
      </c>
    </row>
    <row r="27" spans="1:3" s="452" customFormat="1" ht="12" customHeight="1">
      <c r="A27" s="15" t="s">
        <v>274</v>
      </c>
      <c r="B27" s="453" t="s">
        <v>432</v>
      </c>
      <c r="C27" s="448">
        <f>+C28+C29+C30</f>
        <v>750</v>
      </c>
    </row>
    <row r="28" spans="1:3" s="452" customFormat="1" ht="12" customHeight="1">
      <c r="A28" s="14" t="s">
        <v>275</v>
      </c>
      <c r="B28" s="454" t="s">
        <v>280</v>
      </c>
      <c r="C28" s="336">
        <v>750</v>
      </c>
    </row>
    <row r="29" spans="1:3" s="452" customFormat="1" ht="12" customHeight="1">
      <c r="A29" s="14" t="s">
        <v>276</v>
      </c>
      <c r="B29" s="454" t="s">
        <v>281</v>
      </c>
      <c r="C29" s="336"/>
    </row>
    <row r="30" spans="1:3" s="452" customFormat="1" ht="12" customHeight="1">
      <c r="A30" s="14" t="s">
        <v>430</v>
      </c>
      <c r="B30" s="517" t="s">
        <v>431</v>
      </c>
      <c r="C30" s="336"/>
    </row>
    <row r="31" spans="1:3" s="452" customFormat="1" ht="12" customHeight="1">
      <c r="A31" s="14" t="s">
        <v>277</v>
      </c>
      <c r="B31" s="454" t="s">
        <v>282</v>
      </c>
      <c r="C31" s="336">
        <v>265</v>
      </c>
    </row>
    <row r="32" spans="1:3" s="452" customFormat="1" ht="12" customHeight="1">
      <c r="A32" s="14" t="s">
        <v>278</v>
      </c>
      <c r="B32" s="454" t="s">
        <v>283</v>
      </c>
      <c r="C32" s="336"/>
    </row>
    <row r="33" spans="1:3" s="452" customFormat="1" ht="12" customHeight="1" thickBot="1">
      <c r="A33" s="16" t="s">
        <v>279</v>
      </c>
      <c r="B33" s="455" t="s">
        <v>284</v>
      </c>
      <c r="C33" s="338"/>
    </row>
    <row r="34" spans="1:3" s="452" customFormat="1" ht="12" customHeight="1" thickBot="1">
      <c r="A34" s="20" t="s">
        <v>22</v>
      </c>
      <c r="B34" s="21" t="s">
        <v>427</v>
      </c>
      <c r="C34" s="334">
        <f>SUM(C35:C45)</f>
        <v>1800</v>
      </c>
    </row>
    <row r="35" spans="1:3" s="452" customFormat="1" ht="12" customHeight="1">
      <c r="A35" s="15" t="s">
        <v>91</v>
      </c>
      <c r="B35" s="453" t="s">
        <v>287</v>
      </c>
      <c r="C35" s="337"/>
    </row>
    <row r="36" spans="1:3" s="452" customFormat="1" ht="12" customHeight="1">
      <c r="A36" s="14" t="s">
        <v>92</v>
      </c>
      <c r="B36" s="454" t="s">
        <v>288</v>
      </c>
      <c r="C36" s="336"/>
    </row>
    <row r="37" spans="1:3" s="452" customFormat="1" ht="12" customHeight="1">
      <c r="A37" s="14" t="s">
        <v>93</v>
      </c>
      <c r="B37" s="454" t="s">
        <v>289</v>
      </c>
      <c r="C37" s="336"/>
    </row>
    <row r="38" spans="1:3" s="452" customFormat="1" ht="12" customHeight="1">
      <c r="A38" s="14" t="s">
        <v>177</v>
      </c>
      <c r="B38" s="454" t="s">
        <v>290</v>
      </c>
      <c r="C38" s="336">
        <v>1100</v>
      </c>
    </row>
    <row r="39" spans="1:3" s="452" customFormat="1" ht="12" customHeight="1">
      <c r="A39" s="14" t="s">
        <v>178</v>
      </c>
      <c r="B39" s="454" t="s">
        <v>291</v>
      </c>
      <c r="C39" s="336"/>
    </row>
    <row r="40" spans="1:3" s="452" customFormat="1" ht="12" customHeight="1">
      <c r="A40" s="14" t="s">
        <v>179</v>
      </c>
      <c r="B40" s="454" t="s">
        <v>292</v>
      </c>
      <c r="C40" s="336"/>
    </row>
    <row r="41" spans="1:3" s="452" customFormat="1" ht="12" customHeight="1">
      <c r="A41" s="14" t="s">
        <v>180</v>
      </c>
      <c r="B41" s="454" t="s">
        <v>293</v>
      </c>
      <c r="C41" s="336"/>
    </row>
    <row r="42" spans="1:3" s="452" customFormat="1" ht="12" customHeight="1">
      <c r="A42" s="14" t="s">
        <v>181</v>
      </c>
      <c r="B42" s="454" t="s">
        <v>294</v>
      </c>
      <c r="C42" s="336">
        <v>200</v>
      </c>
    </row>
    <row r="43" spans="1:3" s="452" customFormat="1" ht="12" customHeight="1">
      <c r="A43" s="14" t="s">
        <v>285</v>
      </c>
      <c r="B43" s="454" t="s">
        <v>295</v>
      </c>
      <c r="C43" s="339"/>
    </row>
    <row r="44" spans="1:3" s="452" customFormat="1" ht="12" customHeight="1">
      <c r="A44" s="16" t="s">
        <v>286</v>
      </c>
      <c r="B44" s="455" t="s">
        <v>429</v>
      </c>
      <c r="C44" s="439"/>
    </row>
    <row r="45" spans="1:3" s="452" customFormat="1" ht="12" customHeight="1" thickBot="1">
      <c r="A45" s="16" t="s">
        <v>428</v>
      </c>
      <c r="B45" s="331" t="s">
        <v>296</v>
      </c>
      <c r="C45" s="439">
        <v>500</v>
      </c>
    </row>
    <row r="46" spans="1:3" s="452" customFormat="1" ht="12" customHeight="1" thickBot="1">
      <c r="A46" s="20" t="s">
        <v>23</v>
      </c>
      <c r="B46" s="21" t="s">
        <v>297</v>
      </c>
      <c r="C46" s="334">
        <f>SUM(C47:C51)</f>
        <v>0</v>
      </c>
    </row>
    <row r="47" spans="1:3" s="452" customFormat="1" ht="12" customHeight="1">
      <c r="A47" s="15" t="s">
        <v>94</v>
      </c>
      <c r="B47" s="453" t="s">
        <v>301</v>
      </c>
      <c r="C47" s="488"/>
    </row>
    <row r="48" spans="1:3" s="452" customFormat="1" ht="12" customHeight="1">
      <c r="A48" s="14" t="s">
        <v>95</v>
      </c>
      <c r="B48" s="454" t="s">
        <v>302</v>
      </c>
      <c r="C48" s="339"/>
    </row>
    <row r="49" spans="1:3" s="452" customFormat="1" ht="12" customHeight="1">
      <c r="A49" s="14" t="s">
        <v>298</v>
      </c>
      <c r="B49" s="454" t="s">
        <v>303</v>
      </c>
      <c r="C49" s="339"/>
    </row>
    <row r="50" spans="1:3" s="452" customFormat="1" ht="12" customHeight="1">
      <c r="A50" s="14" t="s">
        <v>299</v>
      </c>
      <c r="B50" s="454" t="s">
        <v>304</v>
      </c>
      <c r="C50" s="339"/>
    </row>
    <row r="51" spans="1:3" s="452" customFormat="1" ht="12" customHeight="1" thickBot="1">
      <c r="A51" s="16" t="s">
        <v>300</v>
      </c>
      <c r="B51" s="331" t="s">
        <v>305</v>
      </c>
      <c r="C51" s="439"/>
    </row>
    <row r="52" spans="1:3" s="452" customFormat="1" ht="12" customHeight="1" thickBot="1">
      <c r="A52" s="20" t="s">
        <v>182</v>
      </c>
      <c r="B52" s="21" t="s">
        <v>306</v>
      </c>
      <c r="C52" s="334">
        <f>SUM(C53:C55)</f>
        <v>0</v>
      </c>
    </row>
    <row r="53" spans="1:3" s="452" customFormat="1" ht="12" customHeight="1">
      <c r="A53" s="15" t="s">
        <v>96</v>
      </c>
      <c r="B53" s="453" t="s">
        <v>307</v>
      </c>
      <c r="C53" s="337"/>
    </row>
    <row r="54" spans="1:3" s="452" customFormat="1" ht="12" customHeight="1">
      <c r="A54" s="14" t="s">
        <v>97</v>
      </c>
      <c r="B54" s="454" t="s">
        <v>421</v>
      </c>
      <c r="C54" s="336"/>
    </row>
    <row r="55" spans="1:3" s="452" customFormat="1" ht="12" customHeight="1">
      <c r="A55" s="14" t="s">
        <v>310</v>
      </c>
      <c r="B55" s="454" t="s">
        <v>308</v>
      </c>
      <c r="C55" s="336"/>
    </row>
    <row r="56" spans="1:3" s="452" customFormat="1" ht="12" customHeight="1" thickBot="1">
      <c r="A56" s="16" t="s">
        <v>311</v>
      </c>
      <c r="B56" s="331" t="s">
        <v>309</v>
      </c>
      <c r="C56" s="338"/>
    </row>
    <row r="57" spans="1:3" s="452" customFormat="1" ht="12" customHeight="1" thickBot="1">
      <c r="A57" s="20" t="s">
        <v>25</v>
      </c>
      <c r="B57" s="329" t="s">
        <v>312</v>
      </c>
      <c r="C57" s="334">
        <f>SUM(C58:C60)</f>
        <v>0</v>
      </c>
    </row>
    <row r="58" spans="1:3" s="452" customFormat="1" ht="12" customHeight="1">
      <c r="A58" s="15" t="s">
        <v>183</v>
      </c>
      <c r="B58" s="453" t="s">
        <v>314</v>
      </c>
      <c r="C58" s="339"/>
    </row>
    <row r="59" spans="1:3" s="452" customFormat="1" ht="12" customHeight="1">
      <c r="A59" s="14" t="s">
        <v>184</v>
      </c>
      <c r="B59" s="454" t="s">
        <v>422</v>
      </c>
      <c r="C59" s="339"/>
    </row>
    <row r="60" spans="1:3" s="452" customFormat="1" ht="12" customHeight="1">
      <c r="A60" s="14" t="s">
        <v>234</v>
      </c>
      <c r="B60" s="454" t="s">
        <v>315</v>
      </c>
      <c r="C60" s="339"/>
    </row>
    <row r="61" spans="1:3" s="452" customFormat="1" ht="12" customHeight="1" thickBot="1">
      <c r="A61" s="16" t="s">
        <v>313</v>
      </c>
      <c r="B61" s="331" t="s">
        <v>316</v>
      </c>
      <c r="C61" s="339"/>
    </row>
    <row r="62" spans="1:3" s="452" customFormat="1" ht="12" customHeight="1" thickBot="1">
      <c r="A62" s="524" t="s">
        <v>472</v>
      </c>
      <c r="B62" s="21" t="s">
        <v>317</v>
      </c>
      <c r="C62" s="340">
        <f>+C5+C12+C19+C26+C34+C46+C52+C57</f>
        <v>10859</v>
      </c>
    </row>
    <row r="63" spans="1:3" s="452" customFormat="1" ht="12" customHeight="1" thickBot="1">
      <c r="A63" s="491" t="s">
        <v>318</v>
      </c>
      <c r="B63" s="329" t="s">
        <v>319</v>
      </c>
      <c r="C63" s="334">
        <f>SUM(C64:C66)</f>
        <v>0</v>
      </c>
    </row>
    <row r="64" spans="1:3" s="452" customFormat="1" ht="12" customHeight="1">
      <c r="A64" s="15" t="s">
        <v>350</v>
      </c>
      <c r="B64" s="453" t="s">
        <v>320</v>
      </c>
      <c r="C64" s="339"/>
    </row>
    <row r="65" spans="1:3" s="452" customFormat="1" ht="12" customHeight="1">
      <c r="A65" s="14" t="s">
        <v>359</v>
      </c>
      <c r="B65" s="454" t="s">
        <v>321</v>
      </c>
      <c r="C65" s="339"/>
    </row>
    <row r="66" spans="1:3" s="452" customFormat="1" ht="12" customHeight="1" thickBot="1">
      <c r="A66" s="16" t="s">
        <v>360</v>
      </c>
      <c r="B66" s="518" t="s">
        <v>457</v>
      </c>
      <c r="C66" s="339"/>
    </row>
    <row r="67" spans="1:3" s="452" customFormat="1" ht="12" customHeight="1" thickBot="1">
      <c r="A67" s="491" t="s">
        <v>323</v>
      </c>
      <c r="B67" s="329" t="s">
        <v>324</v>
      </c>
      <c r="C67" s="334">
        <f>SUM(C68:C71)</f>
        <v>0</v>
      </c>
    </row>
    <row r="68" spans="1:3" s="452" customFormat="1" ht="12" customHeight="1">
      <c r="A68" s="15" t="s">
        <v>151</v>
      </c>
      <c r="B68" s="453" t="s">
        <v>325</v>
      </c>
      <c r="C68" s="339"/>
    </row>
    <row r="69" spans="1:3" s="452" customFormat="1" ht="12" customHeight="1">
      <c r="A69" s="14" t="s">
        <v>152</v>
      </c>
      <c r="B69" s="454" t="s">
        <v>326</v>
      </c>
      <c r="C69" s="339"/>
    </row>
    <row r="70" spans="1:3" s="452" customFormat="1" ht="12" customHeight="1">
      <c r="A70" s="14" t="s">
        <v>351</v>
      </c>
      <c r="B70" s="454" t="s">
        <v>327</v>
      </c>
      <c r="C70" s="339"/>
    </row>
    <row r="71" spans="1:3" s="452" customFormat="1" ht="12" customHeight="1" thickBot="1">
      <c r="A71" s="16" t="s">
        <v>352</v>
      </c>
      <c r="B71" s="331" t="s">
        <v>328</v>
      </c>
      <c r="C71" s="339"/>
    </row>
    <row r="72" spans="1:3" s="452" customFormat="1" ht="12" customHeight="1" thickBot="1">
      <c r="A72" s="491" t="s">
        <v>329</v>
      </c>
      <c r="B72" s="329" t="s">
        <v>330</v>
      </c>
      <c r="C72" s="334">
        <f>SUM(C73:C74)</f>
        <v>11385</v>
      </c>
    </row>
    <row r="73" spans="1:3" s="452" customFormat="1" ht="12" customHeight="1">
      <c r="A73" s="15" t="s">
        <v>353</v>
      </c>
      <c r="B73" s="453" t="s">
        <v>331</v>
      </c>
      <c r="C73" s="339">
        <v>11385</v>
      </c>
    </row>
    <row r="74" spans="1:3" s="452" customFormat="1" ht="12" customHeight="1" thickBot="1">
      <c r="A74" s="16" t="s">
        <v>354</v>
      </c>
      <c r="B74" s="331" t="s">
        <v>332</v>
      </c>
      <c r="C74" s="339"/>
    </row>
    <row r="75" spans="1:3" s="452" customFormat="1" ht="12" customHeight="1" thickBot="1">
      <c r="A75" s="491" t="s">
        <v>333</v>
      </c>
      <c r="B75" s="329" t="s">
        <v>334</v>
      </c>
      <c r="C75" s="334">
        <f>SUM(C76:C78)</f>
        <v>0</v>
      </c>
    </row>
    <row r="76" spans="1:3" s="452" customFormat="1" ht="12" customHeight="1">
      <c r="A76" s="15" t="s">
        <v>355</v>
      </c>
      <c r="B76" s="453" t="s">
        <v>335</v>
      </c>
      <c r="C76" s="339"/>
    </row>
    <row r="77" spans="1:3" s="452" customFormat="1" ht="12" customHeight="1">
      <c r="A77" s="14" t="s">
        <v>356</v>
      </c>
      <c r="B77" s="454" t="s">
        <v>336</v>
      </c>
      <c r="C77" s="339"/>
    </row>
    <row r="78" spans="1:3" s="452" customFormat="1" ht="12" customHeight="1" thickBot="1">
      <c r="A78" s="16" t="s">
        <v>357</v>
      </c>
      <c r="B78" s="331" t="s">
        <v>337</v>
      </c>
      <c r="C78" s="339"/>
    </row>
    <row r="79" spans="1:3" s="452" customFormat="1" ht="12" customHeight="1" thickBot="1">
      <c r="A79" s="491" t="s">
        <v>338</v>
      </c>
      <c r="B79" s="329" t="s">
        <v>358</v>
      </c>
      <c r="C79" s="334">
        <f>SUM(C80:C83)</f>
        <v>0</v>
      </c>
    </row>
    <row r="80" spans="1:3" s="452" customFormat="1" ht="12" customHeight="1">
      <c r="A80" s="457" t="s">
        <v>339</v>
      </c>
      <c r="B80" s="453" t="s">
        <v>340</v>
      </c>
      <c r="C80" s="339"/>
    </row>
    <row r="81" spans="1:3" s="452" customFormat="1" ht="12" customHeight="1">
      <c r="A81" s="458" t="s">
        <v>341</v>
      </c>
      <c r="B81" s="454" t="s">
        <v>342</v>
      </c>
      <c r="C81" s="339"/>
    </row>
    <row r="82" spans="1:3" s="452" customFormat="1" ht="12" customHeight="1">
      <c r="A82" s="458" t="s">
        <v>343</v>
      </c>
      <c r="B82" s="454" t="s">
        <v>344</v>
      </c>
      <c r="C82" s="339"/>
    </row>
    <row r="83" spans="1:3" s="452" customFormat="1" ht="12" customHeight="1" thickBot="1">
      <c r="A83" s="459" t="s">
        <v>345</v>
      </c>
      <c r="B83" s="331" t="s">
        <v>346</v>
      </c>
      <c r="C83" s="339"/>
    </row>
    <row r="84" spans="1:3" s="452" customFormat="1" ht="12" customHeight="1" thickBot="1">
      <c r="A84" s="491" t="s">
        <v>347</v>
      </c>
      <c r="B84" s="329" t="s">
        <v>471</v>
      </c>
      <c r="C84" s="489"/>
    </row>
    <row r="85" spans="1:3" s="452" customFormat="1" ht="13.5" customHeight="1" thickBot="1">
      <c r="A85" s="491" t="s">
        <v>349</v>
      </c>
      <c r="B85" s="329" t="s">
        <v>348</v>
      </c>
      <c r="C85" s="489"/>
    </row>
    <row r="86" spans="1:3" s="452" customFormat="1" ht="15.75" customHeight="1" thickBot="1">
      <c r="A86" s="491" t="s">
        <v>361</v>
      </c>
      <c r="B86" s="460" t="s">
        <v>474</v>
      </c>
      <c r="C86" s="340">
        <f>+C63+C67+C72+C75+C79+C85+C84</f>
        <v>11385</v>
      </c>
    </row>
    <row r="87" spans="1:3" s="452" customFormat="1" ht="16.5" customHeight="1" thickBot="1">
      <c r="A87" s="492" t="s">
        <v>473</v>
      </c>
      <c r="B87" s="461" t="s">
        <v>475</v>
      </c>
      <c r="C87" s="340">
        <f>+C62+C86</f>
        <v>22244</v>
      </c>
    </row>
    <row r="88" spans="1:3" s="452" customFormat="1" ht="83.25" customHeight="1">
      <c r="A88" s="5"/>
      <c r="B88" s="6"/>
      <c r="C88" s="341"/>
    </row>
    <row r="89" spans="1:3" ht="16.5" customHeight="1">
      <c r="A89" s="553" t="s">
        <v>47</v>
      </c>
      <c r="B89" s="553"/>
      <c r="C89" s="553"/>
    </row>
    <row r="90" spans="1:3" s="462" customFormat="1" ht="16.5" customHeight="1" thickBot="1">
      <c r="A90" s="554" t="s">
        <v>155</v>
      </c>
      <c r="B90" s="554"/>
      <c r="C90" s="170" t="s">
        <v>233</v>
      </c>
    </row>
    <row r="91" spans="1:3" ht="38.1" customHeight="1" thickBot="1">
      <c r="A91" s="23" t="s">
        <v>69</v>
      </c>
      <c r="B91" s="24" t="s">
        <v>48</v>
      </c>
      <c r="C91" s="45" t="str">
        <f>+C3</f>
        <v>2015. évi előirányzat</v>
      </c>
    </row>
    <row r="92" spans="1:3" s="451" customFormat="1" ht="12" customHeight="1" thickBot="1">
      <c r="A92" s="37" t="s">
        <v>489</v>
      </c>
      <c r="B92" s="38" t="s">
        <v>490</v>
      </c>
      <c r="C92" s="39" t="s">
        <v>491</v>
      </c>
    </row>
    <row r="93" spans="1:3" ht="12" customHeight="1" thickBot="1">
      <c r="A93" s="22" t="s">
        <v>18</v>
      </c>
      <c r="B93" s="31" t="s">
        <v>433</v>
      </c>
      <c r="C93" s="333">
        <f>C94+C95+C96+C97+C98+C111</f>
        <v>22244</v>
      </c>
    </row>
    <row r="94" spans="1:3" ht="12" customHeight="1">
      <c r="A94" s="17" t="s">
        <v>98</v>
      </c>
      <c r="B94" s="10" t="s">
        <v>49</v>
      </c>
      <c r="C94" s="335">
        <v>2941</v>
      </c>
    </row>
    <row r="95" spans="1:3" ht="12" customHeight="1">
      <c r="A95" s="14" t="s">
        <v>99</v>
      </c>
      <c r="B95" s="8" t="s">
        <v>185</v>
      </c>
      <c r="C95" s="336">
        <v>616</v>
      </c>
    </row>
    <row r="96" spans="1:3" ht="12" customHeight="1">
      <c r="A96" s="14" t="s">
        <v>100</v>
      </c>
      <c r="B96" s="8" t="s">
        <v>141</v>
      </c>
      <c r="C96" s="338">
        <v>5557</v>
      </c>
    </row>
    <row r="97" spans="1:3" ht="12" customHeight="1">
      <c r="A97" s="14" t="s">
        <v>101</v>
      </c>
      <c r="B97" s="11" t="s">
        <v>186</v>
      </c>
      <c r="C97" s="338">
        <v>526</v>
      </c>
    </row>
    <row r="98" spans="1:3" ht="12" customHeight="1">
      <c r="A98" s="14" t="s">
        <v>112</v>
      </c>
      <c r="B98" s="19" t="s">
        <v>187</v>
      </c>
      <c r="C98" s="338">
        <v>1742</v>
      </c>
    </row>
    <row r="99" spans="1:3" ht="12" customHeight="1">
      <c r="A99" s="14" t="s">
        <v>102</v>
      </c>
      <c r="B99" s="8" t="s">
        <v>438</v>
      </c>
      <c r="C99" s="338"/>
    </row>
    <row r="100" spans="1:3" ht="12" customHeight="1">
      <c r="A100" s="14" t="s">
        <v>103</v>
      </c>
      <c r="B100" s="174" t="s">
        <v>437</v>
      </c>
      <c r="C100" s="338"/>
    </row>
    <row r="101" spans="1:3" ht="12" customHeight="1">
      <c r="A101" s="14" t="s">
        <v>113</v>
      </c>
      <c r="B101" s="174" t="s">
        <v>436</v>
      </c>
      <c r="C101" s="338"/>
    </row>
    <row r="102" spans="1:3" ht="12" customHeight="1">
      <c r="A102" s="14" t="s">
        <v>114</v>
      </c>
      <c r="B102" s="172" t="s">
        <v>364</v>
      </c>
      <c r="C102" s="338"/>
    </row>
    <row r="103" spans="1:3" ht="12" customHeight="1">
      <c r="A103" s="14" t="s">
        <v>115</v>
      </c>
      <c r="B103" s="173" t="s">
        <v>365</v>
      </c>
      <c r="C103" s="338"/>
    </row>
    <row r="104" spans="1:3" ht="12" customHeight="1">
      <c r="A104" s="14" t="s">
        <v>116</v>
      </c>
      <c r="B104" s="173" t="s">
        <v>366</v>
      </c>
      <c r="C104" s="338"/>
    </row>
    <row r="105" spans="1:3" ht="12" customHeight="1">
      <c r="A105" s="14" t="s">
        <v>118</v>
      </c>
      <c r="B105" s="172" t="s">
        <v>367</v>
      </c>
      <c r="C105" s="338">
        <v>1722</v>
      </c>
    </row>
    <row r="106" spans="1:3" ht="12" customHeight="1">
      <c r="A106" s="14" t="s">
        <v>188</v>
      </c>
      <c r="B106" s="172" t="s">
        <v>368</v>
      </c>
      <c r="C106" s="338"/>
    </row>
    <row r="107" spans="1:3" ht="12" customHeight="1">
      <c r="A107" s="14" t="s">
        <v>362</v>
      </c>
      <c r="B107" s="173" t="s">
        <v>369</v>
      </c>
      <c r="C107" s="338"/>
    </row>
    <row r="108" spans="1:3" ht="12" customHeight="1">
      <c r="A108" s="13" t="s">
        <v>363</v>
      </c>
      <c r="B108" s="174" t="s">
        <v>370</v>
      </c>
      <c r="C108" s="338"/>
    </row>
    <row r="109" spans="1:3" ht="12" customHeight="1">
      <c r="A109" s="14" t="s">
        <v>434</v>
      </c>
      <c r="B109" s="174" t="s">
        <v>371</v>
      </c>
      <c r="C109" s="338"/>
    </row>
    <row r="110" spans="1:3" ht="12" customHeight="1">
      <c r="A110" s="16" t="s">
        <v>435</v>
      </c>
      <c r="B110" s="174" t="s">
        <v>372</v>
      </c>
      <c r="C110" s="338">
        <v>20</v>
      </c>
    </row>
    <row r="111" spans="1:3" ht="12" customHeight="1">
      <c r="A111" s="14" t="s">
        <v>439</v>
      </c>
      <c r="B111" s="11" t="s">
        <v>50</v>
      </c>
      <c r="C111" s="336">
        <v>10862</v>
      </c>
    </row>
    <row r="112" spans="1:3" ht="12" customHeight="1">
      <c r="A112" s="14" t="s">
        <v>440</v>
      </c>
      <c r="B112" s="8" t="s">
        <v>442</v>
      </c>
      <c r="C112" s="336"/>
    </row>
    <row r="113" spans="1:3" ht="12" customHeight="1" thickBot="1">
      <c r="A113" s="18" t="s">
        <v>441</v>
      </c>
      <c r="B113" s="522" t="s">
        <v>443</v>
      </c>
      <c r="C113" s="342"/>
    </row>
    <row r="114" spans="1:3" ht="12" customHeight="1" thickBot="1">
      <c r="A114" s="519" t="s">
        <v>19</v>
      </c>
      <c r="B114" s="520" t="s">
        <v>373</v>
      </c>
      <c r="C114" s="521">
        <f>+C115+C117+C119</f>
        <v>0</v>
      </c>
    </row>
    <row r="115" spans="1:3" ht="12" customHeight="1">
      <c r="A115" s="15" t="s">
        <v>104</v>
      </c>
      <c r="B115" s="8" t="s">
        <v>232</v>
      </c>
      <c r="C115" s="337"/>
    </row>
    <row r="116" spans="1:3" ht="12" customHeight="1">
      <c r="A116" s="15" t="s">
        <v>105</v>
      </c>
      <c r="B116" s="12" t="s">
        <v>377</v>
      </c>
      <c r="C116" s="337"/>
    </row>
    <row r="117" spans="1:3" ht="12" customHeight="1">
      <c r="A117" s="15" t="s">
        <v>106</v>
      </c>
      <c r="B117" s="12" t="s">
        <v>189</v>
      </c>
      <c r="C117" s="336"/>
    </row>
    <row r="118" spans="1:3" ht="12" customHeight="1">
      <c r="A118" s="15" t="s">
        <v>107</v>
      </c>
      <c r="B118" s="12" t="s">
        <v>378</v>
      </c>
      <c r="C118" s="301"/>
    </row>
    <row r="119" spans="1:3" ht="12" customHeight="1">
      <c r="A119" s="15" t="s">
        <v>108</v>
      </c>
      <c r="B119" s="331" t="s">
        <v>235</v>
      </c>
      <c r="C119" s="301"/>
    </row>
    <row r="120" spans="1:3" ht="12" customHeight="1">
      <c r="A120" s="15" t="s">
        <v>117</v>
      </c>
      <c r="B120" s="330" t="s">
        <v>423</v>
      </c>
      <c r="C120" s="301"/>
    </row>
    <row r="121" spans="1:3" ht="12" customHeight="1">
      <c r="A121" s="15" t="s">
        <v>119</v>
      </c>
      <c r="B121" s="449" t="s">
        <v>383</v>
      </c>
      <c r="C121" s="301"/>
    </row>
    <row r="122" spans="1:3">
      <c r="A122" s="15" t="s">
        <v>190</v>
      </c>
      <c r="B122" s="173" t="s">
        <v>366</v>
      </c>
      <c r="C122" s="301"/>
    </row>
    <row r="123" spans="1:3" ht="12" customHeight="1">
      <c r="A123" s="15" t="s">
        <v>191</v>
      </c>
      <c r="B123" s="173" t="s">
        <v>382</v>
      </c>
      <c r="C123" s="301"/>
    </row>
    <row r="124" spans="1:3" ht="12" customHeight="1">
      <c r="A124" s="15" t="s">
        <v>192</v>
      </c>
      <c r="B124" s="173" t="s">
        <v>381</v>
      </c>
      <c r="C124" s="301"/>
    </row>
    <row r="125" spans="1:3" ht="12" customHeight="1">
      <c r="A125" s="15" t="s">
        <v>374</v>
      </c>
      <c r="B125" s="173" t="s">
        <v>369</v>
      </c>
      <c r="C125" s="301"/>
    </row>
    <row r="126" spans="1:3" ht="12" customHeight="1">
      <c r="A126" s="15" t="s">
        <v>375</v>
      </c>
      <c r="B126" s="173" t="s">
        <v>380</v>
      </c>
      <c r="C126" s="301"/>
    </row>
    <row r="127" spans="1:3" ht="16.2" thickBot="1">
      <c r="A127" s="13" t="s">
        <v>376</v>
      </c>
      <c r="B127" s="173" t="s">
        <v>379</v>
      </c>
      <c r="C127" s="303"/>
    </row>
    <row r="128" spans="1:3" ht="12" customHeight="1" thickBot="1">
      <c r="A128" s="20" t="s">
        <v>20</v>
      </c>
      <c r="B128" s="154" t="s">
        <v>444</v>
      </c>
      <c r="C128" s="334">
        <f>+C93+C114</f>
        <v>22244</v>
      </c>
    </row>
    <row r="129" spans="1:3" ht="12" customHeight="1" thickBot="1">
      <c r="A129" s="20" t="s">
        <v>21</v>
      </c>
      <c r="B129" s="154" t="s">
        <v>445</v>
      </c>
      <c r="C129" s="334">
        <f>+C130+C131+C132</f>
        <v>0</v>
      </c>
    </row>
    <row r="130" spans="1:3" ht="12" customHeight="1">
      <c r="A130" s="15" t="s">
        <v>274</v>
      </c>
      <c r="B130" s="12" t="s">
        <v>452</v>
      </c>
      <c r="C130" s="301"/>
    </row>
    <row r="131" spans="1:3" ht="12" customHeight="1">
      <c r="A131" s="15" t="s">
        <v>277</v>
      </c>
      <c r="B131" s="12" t="s">
        <v>453</v>
      </c>
      <c r="C131" s="301"/>
    </row>
    <row r="132" spans="1:3" ht="12" customHeight="1" thickBot="1">
      <c r="A132" s="13" t="s">
        <v>278</v>
      </c>
      <c r="B132" s="12" t="s">
        <v>454</v>
      </c>
      <c r="C132" s="301"/>
    </row>
    <row r="133" spans="1:3" ht="12" customHeight="1" thickBot="1">
      <c r="A133" s="20" t="s">
        <v>22</v>
      </c>
      <c r="B133" s="154" t="s">
        <v>446</v>
      </c>
      <c r="C133" s="334">
        <f>SUM(C134:C139)</f>
        <v>0</v>
      </c>
    </row>
    <row r="134" spans="1:3" ht="12" customHeight="1">
      <c r="A134" s="15" t="s">
        <v>91</v>
      </c>
      <c r="B134" s="9" t="s">
        <v>455</v>
      </c>
      <c r="C134" s="301"/>
    </row>
    <row r="135" spans="1:3" ht="12" customHeight="1">
      <c r="A135" s="15" t="s">
        <v>92</v>
      </c>
      <c r="B135" s="9" t="s">
        <v>447</v>
      </c>
      <c r="C135" s="301"/>
    </row>
    <row r="136" spans="1:3" ht="12" customHeight="1">
      <c r="A136" s="15" t="s">
        <v>93</v>
      </c>
      <c r="B136" s="9" t="s">
        <v>448</v>
      </c>
      <c r="C136" s="301"/>
    </row>
    <row r="137" spans="1:3" ht="12" customHeight="1">
      <c r="A137" s="15" t="s">
        <v>177</v>
      </c>
      <c r="B137" s="9" t="s">
        <v>449</v>
      </c>
      <c r="C137" s="301"/>
    </row>
    <row r="138" spans="1:3" ht="12" customHeight="1">
      <c r="A138" s="15" t="s">
        <v>178</v>
      </c>
      <c r="B138" s="9" t="s">
        <v>450</v>
      </c>
      <c r="C138" s="301"/>
    </row>
    <row r="139" spans="1:3" ht="12" customHeight="1" thickBot="1">
      <c r="A139" s="13" t="s">
        <v>179</v>
      </c>
      <c r="B139" s="9" t="s">
        <v>451</v>
      </c>
      <c r="C139" s="301"/>
    </row>
    <row r="140" spans="1:3" ht="12" customHeight="1" thickBot="1">
      <c r="A140" s="20" t="s">
        <v>23</v>
      </c>
      <c r="B140" s="154" t="s">
        <v>459</v>
      </c>
      <c r="C140" s="340">
        <f>+C141+C142+C143+C144</f>
        <v>0</v>
      </c>
    </row>
    <row r="141" spans="1:3" ht="12" customHeight="1">
      <c r="A141" s="15" t="s">
        <v>94</v>
      </c>
      <c r="B141" s="9" t="s">
        <v>384</v>
      </c>
      <c r="C141" s="301"/>
    </row>
    <row r="142" spans="1:3" ht="12" customHeight="1">
      <c r="A142" s="15" t="s">
        <v>95</v>
      </c>
      <c r="B142" s="9" t="s">
        <v>385</v>
      </c>
      <c r="C142" s="301"/>
    </row>
    <row r="143" spans="1:3" ht="12" customHeight="1">
      <c r="A143" s="15" t="s">
        <v>298</v>
      </c>
      <c r="B143" s="9" t="s">
        <v>460</v>
      </c>
      <c r="C143" s="301"/>
    </row>
    <row r="144" spans="1:3" ht="12" customHeight="1" thickBot="1">
      <c r="A144" s="13" t="s">
        <v>299</v>
      </c>
      <c r="B144" s="7" t="s">
        <v>404</v>
      </c>
      <c r="C144" s="301"/>
    </row>
    <row r="145" spans="1:9" ht="12" customHeight="1" thickBot="1">
      <c r="A145" s="20" t="s">
        <v>24</v>
      </c>
      <c r="B145" s="154" t="s">
        <v>461</v>
      </c>
      <c r="C145" s="343">
        <f>SUM(C146:C150)</f>
        <v>0</v>
      </c>
    </row>
    <row r="146" spans="1:9" ht="12" customHeight="1">
      <c r="A146" s="15" t="s">
        <v>96</v>
      </c>
      <c r="B146" s="9" t="s">
        <v>456</v>
      </c>
      <c r="C146" s="301"/>
    </row>
    <row r="147" spans="1:9" ht="12" customHeight="1">
      <c r="A147" s="15" t="s">
        <v>97</v>
      </c>
      <c r="B147" s="9" t="s">
        <v>463</v>
      </c>
      <c r="C147" s="301"/>
    </row>
    <row r="148" spans="1:9" ht="12" customHeight="1">
      <c r="A148" s="15" t="s">
        <v>310</v>
      </c>
      <c r="B148" s="9" t="s">
        <v>458</v>
      </c>
      <c r="C148" s="301"/>
    </row>
    <row r="149" spans="1:9" ht="12" customHeight="1">
      <c r="A149" s="15" t="s">
        <v>311</v>
      </c>
      <c r="B149" s="9" t="s">
        <v>464</v>
      </c>
      <c r="C149" s="301"/>
    </row>
    <row r="150" spans="1:9" ht="12" customHeight="1" thickBot="1">
      <c r="A150" s="15" t="s">
        <v>462</v>
      </c>
      <c r="B150" s="9" t="s">
        <v>465</v>
      </c>
      <c r="C150" s="301"/>
    </row>
    <row r="151" spans="1:9" ht="12" customHeight="1" thickBot="1">
      <c r="A151" s="20" t="s">
        <v>25</v>
      </c>
      <c r="B151" s="154" t="s">
        <v>466</v>
      </c>
      <c r="C151" s="523"/>
    </row>
    <row r="152" spans="1:9" ht="12" customHeight="1" thickBot="1">
      <c r="A152" s="20" t="s">
        <v>26</v>
      </c>
      <c r="B152" s="154" t="s">
        <v>467</v>
      </c>
      <c r="C152" s="523"/>
    </row>
    <row r="153" spans="1:9" ht="15" customHeight="1" thickBot="1">
      <c r="A153" s="20" t="s">
        <v>27</v>
      </c>
      <c r="B153" s="154" t="s">
        <v>469</v>
      </c>
      <c r="C153" s="463">
        <f>+C129+C133+C140+C145+C151+C152</f>
        <v>0</v>
      </c>
      <c r="F153" s="464"/>
      <c r="G153" s="465"/>
      <c r="H153" s="465"/>
      <c r="I153" s="465"/>
    </row>
    <row r="154" spans="1:9" s="452" customFormat="1" ht="12.9" customHeight="1" thickBot="1">
      <c r="A154" s="332" t="s">
        <v>28</v>
      </c>
      <c r="B154" s="415" t="s">
        <v>468</v>
      </c>
      <c r="C154" s="463">
        <f>+C128+C153</f>
        <v>22244</v>
      </c>
    </row>
    <row r="155" spans="1:9" ht="7.5" customHeight="1"/>
    <row r="156" spans="1:9">
      <c r="A156" s="555" t="s">
        <v>386</v>
      </c>
      <c r="B156" s="555"/>
      <c r="C156" s="555"/>
    </row>
    <row r="157" spans="1:9" ht="15" customHeight="1" thickBot="1">
      <c r="A157" s="552" t="s">
        <v>156</v>
      </c>
      <c r="B157" s="552"/>
      <c r="C157" s="344" t="s">
        <v>233</v>
      </c>
    </row>
    <row r="158" spans="1:9" ht="13.5" customHeight="1" thickBot="1">
      <c r="A158" s="20">
        <v>1</v>
      </c>
      <c r="B158" s="30" t="s">
        <v>470</v>
      </c>
      <c r="C158" s="334">
        <f>+C62-C128</f>
        <v>-11385</v>
      </c>
      <c r="D158" s="466"/>
    </row>
    <row r="159" spans="1:9" ht="27.75" customHeight="1" thickBot="1">
      <c r="A159" s="20" t="s">
        <v>19</v>
      </c>
      <c r="B159" s="30" t="s">
        <v>476</v>
      </c>
      <c r="C159" s="334">
        <f>+C86-C153</f>
        <v>11385</v>
      </c>
    </row>
  </sheetData>
  <sheetProtection sheet="1"/>
  <mergeCells count="6">
    <mergeCell ref="A157:B157"/>
    <mergeCell ref="A89:C89"/>
    <mergeCell ref="A1:C1"/>
    <mergeCell ref="A2:B2"/>
    <mergeCell ref="A90:B90"/>
    <mergeCell ref="A156:C15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Nemesládony Község Önkormányzata
2015. ÉVI KÖLTSÉGVETÉSÉNEK ÖSSZEVONT MÉRLEGE&amp;10
&amp;R&amp;"Times New Roman CE,Félkövér dőlt"&amp;11 1.1. melléklet a 2/2015. (II.27.)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view="pageLayout" zoomScaleNormal="120" zoomScaleSheetLayoutView="100" workbookViewId="0">
      <selection activeCell="E33" sqref="E33"/>
    </sheetView>
  </sheetViews>
  <sheetFormatPr defaultColWidth="9.33203125" defaultRowHeight="15.6"/>
  <cols>
    <col min="1" max="1" width="9" style="416" customWidth="1"/>
    <col min="2" max="2" width="66.33203125" style="416" bestFit="1" customWidth="1"/>
    <col min="3" max="3" width="15.44140625" style="417" customWidth="1"/>
    <col min="4" max="5" width="15.44140625" style="416" customWidth="1"/>
    <col min="6" max="6" width="9" style="450" customWidth="1"/>
    <col min="7" max="16384" width="9.33203125" style="450"/>
  </cols>
  <sheetData>
    <row r="1" spans="1:5" ht="15.9" customHeight="1">
      <c r="A1" s="553" t="s">
        <v>15</v>
      </c>
      <c r="B1" s="553"/>
      <c r="C1" s="553"/>
      <c r="D1" s="553"/>
      <c r="E1" s="553"/>
    </row>
    <row r="2" spans="1:5" ht="15.9" customHeight="1" thickBot="1">
      <c r="A2" s="552" t="s">
        <v>154</v>
      </c>
      <c r="B2" s="552"/>
      <c r="D2" s="171"/>
      <c r="E2" s="344" t="s">
        <v>233</v>
      </c>
    </row>
    <row r="3" spans="1:5" ht="38.1" customHeight="1" thickBot="1">
      <c r="A3" s="23" t="s">
        <v>69</v>
      </c>
      <c r="B3" s="24" t="s">
        <v>17</v>
      </c>
      <c r="C3" s="24" t="str">
        <f>+CONCATENATE(LEFT(ÖSSZEFÜGGÉSEK!A5,4)+1,". évi")</f>
        <v>2016. évi</v>
      </c>
      <c r="D3" s="441" t="str">
        <f>+CONCATENATE(LEFT(ÖSSZEFÜGGÉSEK!A5,4)+2,". évi")</f>
        <v>2017. évi</v>
      </c>
      <c r="E3" s="192" t="str">
        <f>+CONCATENATE(LEFT(ÖSSZEFÜGGÉSEK!A5,4)+3,". évi")</f>
        <v>2018. évi</v>
      </c>
    </row>
    <row r="4" spans="1:5" s="451" customFormat="1" ht="12" customHeight="1" thickBot="1">
      <c r="A4" s="37" t="s">
        <v>489</v>
      </c>
      <c r="B4" s="38" t="s">
        <v>490</v>
      </c>
      <c r="C4" s="38" t="s">
        <v>491</v>
      </c>
      <c r="D4" s="38" t="s">
        <v>493</v>
      </c>
      <c r="E4" s="487" t="s">
        <v>492</v>
      </c>
    </row>
    <row r="5" spans="1:5" s="452" customFormat="1" ht="12" customHeight="1" thickBot="1">
      <c r="A5" s="20" t="s">
        <v>18</v>
      </c>
      <c r="B5" s="21" t="s">
        <v>520</v>
      </c>
      <c r="C5" s="493">
        <v>7900</v>
      </c>
      <c r="D5" s="493">
        <v>7860</v>
      </c>
      <c r="E5" s="494">
        <v>7500</v>
      </c>
    </row>
    <row r="6" spans="1:5" s="452" customFormat="1" ht="12" customHeight="1" thickBot="1">
      <c r="A6" s="20" t="s">
        <v>19</v>
      </c>
      <c r="B6" s="329" t="s">
        <v>388</v>
      </c>
      <c r="C6" s="493"/>
      <c r="D6" s="493"/>
      <c r="E6" s="494"/>
    </row>
    <row r="7" spans="1:5" s="452" customFormat="1" ht="12" customHeight="1" thickBot="1">
      <c r="A7" s="20" t="s">
        <v>20</v>
      </c>
      <c r="B7" s="21" t="s">
        <v>396</v>
      </c>
      <c r="C7" s="493"/>
      <c r="D7" s="493"/>
      <c r="E7" s="494"/>
    </row>
    <row r="8" spans="1:5" s="452" customFormat="1" ht="12" customHeight="1" thickBot="1">
      <c r="A8" s="20" t="s">
        <v>175</v>
      </c>
      <c r="B8" s="21" t="s">
        <v>273</v>
      </c>
      <c r="C8" s="440">
        <f>+C9+C13+C14+C15</f>
        <v>1000</v>
      </c>
      <c r="D8" s="440">
        <f>+D9+D13+D14+D15</f>
        <v>985</v>
      </c>
      <c r="E8" s="484">
        <f>+E9+E13+E14+E15</f>
        <v>985</v>
      </c>
    </row>
    <row r="9" spans="1:5" s="452" customFormat="1" ht="12" customHeight="1">
      <c r="A9" s="15" t="s">
        <v>274</v>
      </c>
      <c r="B9" s="453" t="s">
        <v>432</v>
      </c>
      <c r="C9" s="486">
        <f>+C10+C11+C12</f>
        <v>740</v>
      </c>
      <c r="D9" s="486">
        <f>+D10+D11+D12</f>
        <v>735</v>
      </c>
      <c r="E9" s="485">
        <f>+E10+E11+E12</f>
        <v>735</v>
      </c>
    </row>
    <row r="10" spans="1:5" s="452" customFormat="1" ht="12" customHeight="1">
      <c r="A10" s="14" t="s">
        <v>275</v>
      </c>
      <c r="B10" s="454" t="s">
        <v>280</v>
      </c>
      <c r="C10" s="434">
        <v>740</v>
      </c>
      <c r="D10" s="434">
        <v>735</v>
      </c>
      <c r="E10" s="301">
        <v>735</v>
      </c>
    </row>
    <row r="11" spans="1:5" s="452" customFormat="1" ht="12" customHeight="1">
      <c r="A11" s="14" t="s">
        <v>276</v>
      </c>
      <c r="B11" s="454" t="s">
        <v>281</v>
      </c>
      <c r="C11" s="434"/>
      <c r="D11" s="434"/>
      <c r="E11" s="301"/>
    </row>
    <row r="12" spans="1:5" s="452" customFormat="1" ht="12" customHeight="1">
      <c r="A12" s="14" t="s">
        <v>430</v>
      </c>
      <c r="B12" s="517" t="s">
        <v>431</v>
      </c>
      <c r="C12" s="434"/>
      <c r="D12" s="434"/>
      <c r="E12" s="301"/>
    </row>
    <row r="13" spans="1:5" s="452" customFormat="1" ht="12" customHeight="1">
      <c r="A13" s="14" t="s">
        <v>277</v>
      </c>
      <c r="B13" s="454" t="s">
        <v>282</v>
      </c>
      <c r="C13" s="434">
        <v>260</v>
      </c>
      <c r="D13" s="434">
        <v>250</v>
      </c>
      <c r="E13" s="301">
        <v>250</v>
      </c>
    </row>
    <row r="14" spans="1:5" s="452" customFormat="1" ht="12" customHeight="1">
      <c r="A14" s="14" t="s">
        <v>278</v>
      </c>
      <c r="B14" s="454" t="s">
        <v>283</v>
      </c>
      <c r="C14" s="434"/>
      <c r="D14" s="434"/>
      <c r="E14" s="301"/>
    </row>
    <row r="15" spans="1:5" s="452" customFormat="1" ht="12" customHeight="1" thickBot="1">
      <c r="A15" s="16" t="s">
        <v>279</v>
      </c>
      <c r="B15" s="455" t="s">
        <v>284</v>
      </c>
      <c r="C15" s="436"/>
      <c r="D15" s="436"/>
      <c r="E15" s="303"/>
    </row>
    <row r="16" spans="1:5" s="452" customFormat="1" ht="12" customHeight="1" thickBot="1">
      <c r="A16" s="20" t="s">
        <v>22</v>
      </c>
      <c r="B16" s="21" t="s">
        <v>523</v>
      </c>
      <c r="C16" s="493"/>
      <c r="D16" s="493"/>
      <c r="E16" s="494"/>
    </row>
    <row r="17" spans="1:6" s="452" customFormat="1" ht="12" customHeight="1" thickBot="1">
      <c r="A17" s="20" t="s">
        <v>23</v>
      </c>
      <c r="B17" s="21" t="s">
        <v>9</v>
      </c>
      <c r="C17" s="493"/>
      <c r="D17" s="493"/>
      <c r="E17" s="494"/>
    </row>
    <row r="18" spans="1:6" s="452" customFormat="1" ht="12" customHeight="1" thickBot="1">
      <c r="A18" s="20" t="s">
        <v>182</v>
      </c>
      <c r="B18" s="21" t="s">
        <v>522</v>
      </c>
      <c r="C18" s="493"/>
      <c r="D18" s="493"/>
      <c r="E18" s="494"/>
    </row>
    <row r="19" spans="1:6" s="452" customFormat="1" ht="12" customHeight="1" thickBot="1">
      <c r="A19" s="20" t="s">
        <v>25</v>
      </c>
      <c r="B19" s="329" t="s">
        <v>521</v>
      </c>
      <c r="C19" s="493"/>
      <c r="D19" s="493"/>
      <c r="E19" s="494"/>
    </row>
    <row r="20" spans="1:6" s="452" customFormat="1" ht="12" customHeight="1" thickBot="1">
      <c r="A20" s="20" t="s">
        <v>26</v>
      </c>
      <c r="B20" s="21" t="s">
        <v>317</v>
      </c>
      <c r="C20" s="440">
        <f>+C5+C6+C7+C8+C16+C17+C18+C19</f>
        <v>8900</v>
      </c>
      <c r="D20" s="440">
        <f>+D5+D6+D7+D8+D16+D17+D18+D19</f>
        <v>8845</v>
      </c>
      <c r="E20" s="340">
        <f>+E5+E6+E7+E8+E16+E17+E18+E19</f>
        <v>8485</v>
      </c>
    </row>
    <row r="21" spans="1:6" s="452" customFormat="1" ht="12" customHeight="1" thickBot="1">
      <c r="A21" s="20" t="s">
        <v>27</v>
      </c>
      <c r="B21" s="21" t="s">
        <v>524</v>
      </c>
      <c r="C21" s="548">
        <v>10000</v>
      </c>
      <c r="D21" s="548">
        <v>9000</v>
      </c>
      <c r="E21" s="549">
        <v>7000</v>
      </c>
    </row>
    <row r="22" spans="1:6" s="452" customFormat="1" ht="12" customHeight="1" thickBot="1">
      <c r="A22" s="20" t="s">
        <v>28</v>
      </c>
      <c r="B22" s="21" t="s">
        <v>525</v>
      </c>
      <c r="C22" s="440">
        <f>+C20+C21</f>
        <v>18900</v>
      </c>
      <c r="D22" s="440">
        <f>+D20+D21</f>
        <v>17845</v>
      </c>
      <c r="E22" s="484">
        <f>+E20+E21</f>
        <v>15485</v>
      </c>
    </row>
    <row r="23" spans="1:6" s="452" customFormat="1" ht="12" customHeight="1">
      <c r="A23" s="402"/>
      <c r="B23" s="403"/>
      <c r="C23" s="404"/>
      <c r="D23" s="545"/>
      <c r="E23" s="546"/>
    </row>
    <row r="24" spans="1:6" s="452" customFormat="1" ht="12" customHeight="1">
      <c r="A24" s="553" t="s">
        <v>47</v>
      </c>
      <c r="B24" s="553"/>
      <c r="C24" s="553"/>
      <c r="D24" s="553"/>
      <c r="E24" s="553"/>
    </row>
    <row r="25" spans="1:6" s="452" customFormat="1" ht="12" customHeight="1" thickBot="1">
      <c r="A25" s="554" t="s">
        <v>155</v>
      </c>
      <c r="B25" s="554"/>
      <c r="C25" s="417"/>
      <c r="D25" s="171"/>
      <c r="E25" s="344" t="s">
        <v>233</v>
      </c>
    </row>
    <row r="26" spans="1:6" s="452" customFormat="1" ht="24" customHeight="1" thickBot="1">
      <c r="A26" s="23" t="s">
        <v>16</v>
      </c>
      <c r="B26" s="24" t="s">
        <v>48</v>
      </c>
      <c r="C26" s="24" t="str">
        <f>+C3</f>
        <v>2016. évi</v>
      </c>
      <c r="D26" s="24" t="str">
        <f>+D3</f>
        <v>2017. évi</v>
      </c>
      <c r="E26" s="192" t="str">
        <f>+E3</f>
        <v>2018. évi</v>
      </c>
      <c r="F26" s="547"/>
    </row>
    <row r="27" spans="1:6" s="452" customFormat="1" ht="12" customHeight="1" thickBot="1">
      <c r="A27" s="445" t="s">
        <v>489</v>
      </c>
      <c r="B27" s="446" t="s">
        <v>490</v>
      </c>
      <c r="C27" s="446" t="s">
        <v>491</v>
      </c>
      <c r="D27" s="446" t="s">
        <v>493</v>
      </c>
      <c r="E27" s="541" t="s">
        <v>492</v>
      </c>
      <c r="F27" s="547"/>
    </row>
    <row r="28" spans="1:6" s="452" customFormat="1" ht="15" customHeight="1" thickBot="1">
      <c r="A28" s="20" t="s">
        <v>18</v>
      </c>
      <c r="B28" s="30" t="s">
        <v>526</v>
      </c>
      <c r="C28" s="493">
        <v>18900</v>
      </c>
      <c r="D28" s="493">
        <v>17845</v>
      </c>
      <c r="E28" s="489">
        <v>15485</v>
      </c>
      <c r="F28" s="547"/>
    </row>
    <row r="29" spans="1:6" ht="12" customHeight="1" thickBot="1">
      <c r="A29" s="519" t="s">
        <v>19</v>
      </c>
      <c r="B29" s="542" t="s">
        <v>531</v>
      </c>
      <c r="C29" s="543">
        <f>+C30+C31+C32</f>
        <v>0</v>
      </c>
      <c r="D29" s="543">
        <f>+D30+D31+D32</f>
        <v>0</v>
      </c>
      <c r="E29" s="544">
        <f>+E30+E31+E32</f>
        <v>0</v>
      </c>
    </row>
    <row r="30" spans="1:6" ht="12" customHeight="1">
      <c r="A30" s="15" t="s">
        <v>104</v>
      </c>
      <c r="B30" s="8" t="s">
        <v>232</v>
      </c>
      <c r="C30" s="435"/>
      <c r="D30" s="435"/>
      <c r="E30" s="302"/>
    </row>
    <row r="31" spans="1:6" ht="12" customHeight="1">
      <c r="A31" s="15" t="s">
        <v>105</v>
      </c>
      <c r="B31" s="12" t="s">
        <v>189</v>
      </c>
      <c r="C31" s="434"/>
      <c r="D31" s="434"/>
      <c r="E31" s="301"/>
    </row>
    <row r="32" spans="1:6" ht="12" customHeight="1" thickBot="1">
      <c r="A32" s="15" t="s">
        <v>106</v>
      </c>
      <c r="B32" s="331" t="s">
        <v>235</v>
      </c>
      <c r="C32" s="434"/>
      <c r="D32" s="434"/>
      <c r="E32" s="301"/>
    </row>
    <row r="33" spans="1:7" ht="12" customHeight="1" thickBot="1">
      <c r="A33" s="20" t="s">
        <v>20</v>
      </c>
      <c r="B33" s="154" t="s">
        <v>444</v>
      </c>
      <c r="C33" s="433">
        <f>+C28+C29</f>
        <v>18900</v>
      </c>
      <c r="D33" s="433">
        <f>+D28+D29</f>
        <v>17845</v>
      </c>
      <c r="E33" s="300">
        <f>+E28+E29</f>
        <v>15485</v>
      </c>
    </row>
    <row r="34" spans="1:7" ht="15" customHeight="1" thickBot="1">
      <c r="A34" s="20" t="s">
        <v>21</v>
      </c>
      <c r="B34" s="154" t="s">
        <v>527</v>
      </c>
      <c r="C34" s="550"/>
      <c r="D34" s="550"/>
      <c r="E34" s="551"/>
      <c r="F34" s="465"/>
    </row>
    <row r="35" spans="1:7" s="452" customFormat="1" ht="12.9" customHeight="1" thickBot="1">
      <c r="A35" s="332" t="s">
        <v>22</v>
      </c>
      <c r="B35" s="415" t="s">
        <v>528</v>
      </c>
      <c r="C35" s="540">
        <f>+C33+C34</f>
        <v>18900</v>
      </c>
      <c r="D35" s="540">
        <f>+D33+D34</f>
        <v>17845</v>
      </c>
      <c r="E35" s="534">
        <f>+E33+E34</f>
        <v>15485</v>
      </c>
    </row>
    <row r="36" spans="1:7">
      <c r="C36" s="416"/>
    </row>
    <row r="37" spans="1:7">
      <c r="C37" s="416"/>
    </row>
    <row r="38" spans="1:7">
      <c r="C38" s="416"/>
    </row>
    <row r="39" spans="1:7" ht="16.5" customHeight="1">
      <c r="C39" s="416"/>
    </row>
    <row r="40" spans="1:7">
      <c r="C40" s="416"/>
    </row>
    <row r="41" spans="1:7">
      <c r="C41" s="416"/>
    </row>
    <row r="42" spans="1:7" s="416" customFormat="1">
      <c r="F42" s="450"/>
      <c r="G42" s="450"/>
    </row>
    <row r="43" spans="1:7" s="416" customFormat="1">
      <c r="F43" s="450"/>
      <c r="G43" s="450"/>
    </row>
    <row r="44" spans="1:7" s="416" customFormat="1">
      <c r="F44" s="450"/>
      <c r="G44" s="450"/>
    </row>
    <row r="45" spans="1:7" s="416" customFormat="1">
      <c r="F45" s="450"/>
      <c r="G45" s="450"/>
    </row>
    <row r="46" spans="1:7" s="416" customFormat="1">
      <c r="F46" s="450"/>
      <c r="G46" s="450"/>
    </row>
    <row r="47" spans="1:7" s="416" customFormat="1">
      <c r="F47" s="450"/>
      <c r="G47" s="450"/>
    </row>
    <row r="48" spans="1:7" s="416" customFormat="1">
      <c r="F48" s="450"/>
      <c r="G48" s="450"/>
    </row>
  </sheetData>
  <sheetProtection sheet="1"/>
  <mergeCells count="4">
    <mergeCell ref="A1:E1"/>
    <mergeCell ref="A2:B2"/>
    <mergeCell ref="A24:E24"/>
    <mergeCell ref="A25:B25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CE,Félkövér"&amp;12Nemesládony Község  Önkormányzata
2015. ÉVI KÖLTSÉGVETÉSI ÉVET KÖVETŐ 3 ÉV TERVEZETT BEVÉTELEI, KIADÁSAI&amp;R&amp;"Times New Roman CE,Félkövér dőlt"&amp;11 7.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3.2"/>
  <sheetData/>
  <phoneticPr fontId="3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topLeftCell="C1" zoomScaleNormal="115" zoomScaleSheetLayoutView="100" workbookViewId="0">
      <selection activeCell="F1" sqref="F1:F32"/>
    </sheetView>
  </sheetViews>
  <sheetFormatPr defaultColWidth="9.33203125" defaultRowHeight="13.2"/>
  <cols>
    <col min="1" max="1" width="6.77734375" style="63" customWidth="1"/>
    <col min="2" max="2" width="55.109375" style="228" customWidth="1"/>
    <col min="3" max="3" width="16.33203125" style="63" customWidth="1"/>
    <col min="4" max="4" width="55.109375" style="63" customWidth="1"/>
    <col min="5" max="5" width="16.33203125" style="63" customWidth="1"/>
    <col min="6" max="6" width="4.77734375" style="63" customWidth="1"/>
    <col min="7" max="16384" width="9.33203125" style="63"/>
  </cols>
  <sheetData>
    <row r="1" spans="1:6" ht="39.75" customHeight="1">
      <c r="B1" s="356" t="s">
        <v>160</v>
      </c>
      <c r="C1" s="357"/>
      <c r="D1" s="357"/>
      <c r="E1" s="357"/>
      <c r="F1" s="558" t="str">
        <f>+CONCATENATE("2.1. melléklet a  2/2015. (II.27.) önkormányzati rendelethez")</f>
        <v>2.1. melléklet a  2/2015. (II.27.) önkormányzati rendelethez</v>
      </c>
    </row>
    <row r="2" spans="1:6" ht="14.4" thickBot="1">
      <c r="E2" s="358" t="s">
        <v>60</v>
      </c>
      <c r="F2" s="558"/>
    </row>
    <row r="3" spans="1:6" ht="18" customHeight="1" thickBot="1">
      <c r="A3" s="556" t="s">
        <v>69</v>
      </c>
      <c r="B3" s="359" t="s">
        <v>58</v>
      </c>
      <c r="C3" s="360"/>
      <c r="D3" s="359" t="s">
        <v>59</v>
      </c>
      <c r="E3" s="361"/>
      <c r="F3" s="558"/>
    </row>
    <row r="4" spans="1:6" s="362" customFormat="1" ht="35.25" customHeight="1" thickBot="1">
      <c r="A4" s="557"/>
      <c r="B4" s="229" t="s">
        <v>61</v>
      </c>
      <c r="C4" s="230" t="str">
        <f>+'1.1.sz.mell.'!C3</f>
        <v>2015. évi előirányzat</v>
      </c>
      <c r="D4" s="229" t="s">
        <v>61</v>
      </c>
      <c r="E4" s="59" t="str">
        <f>+C4</f>
        <v>2015. évi előirányzat</v>
      </c>
      <c r="F4" s="558"/>
    </row>
    <row r="5" spans="1:6" s="367" customFormat="1" ht="12" customHeight="1" thickBot="1">
      <c r="A5" s="363" t="s">
        <v>489</v>
      </c>
      <c r="B5" s="364" t="s">
        <v>490</v>
      </c>
      <c r="C5" s="365" t="s">
        <v>491</v>
      </c>
      <c r="D5" s="364" t="s">
        <v>493</v>
      </c>
      <c r="E5" s="366" t="s">
        <v>492</v>
      </c>
      <c r="F5" s="558"/>
    </row>
    <row r="6" spans="1:6" ht="12.9" customHeight="1">
      <c r="A6" s="368" t="s">
        <v>18</v>
      </c>
      <c r="B6" s="369" t="s">
        <v>387</v>
      </c>
      <c r="C6" s="345">
        <v>8044</v>
      </c>
      <c r="D6" s="369" t="s">
        <v>62</v>
      </c>
      <c r="E6" s="351">
        <v>2941</v>
      </c>
      <c r="F6" s="558"/>
    </row>
    <row r="7" spans="1:6" ht="12.9" customHeight="1">
      <c r="A7" s="370" t="s">
        <v>19</v>
      </c>
      <c r="B7" s="371" t="s">
        <v>388</v>
      </c>
      <c r="C7" s="346"/>
      <c r="D7" s="371" t="s">
        <v>185</v>
      </c>
      <c r="E7" s="352">
        <v>616</v>
      </c>
      <c r="F7" s="558"/>
    </row>
    <row r="8" spans="1:6" ht="12.9" customHeight="1">
      <c r="A8" s="370" t="s">
        <v>20</v>
      </c>
      <c r="B8" s="371" t="s">
        <v>409</v>
      </c>
      <c r="C8" s="346"/>
      <c r="D8" s="371" t="s">
        <v>238</v>
      </c>
      <c r="E8" s="352">
        <v>5557</v>
      </c>
      <c r="F8" s="558"/>
    </row>
    <row r="9" spans="1:6" ht="12.9" customHeight="1">
      <c r="A9" s="370" t="s">
        <v>21</v>
      </c>
      <c r="B9" s="371" t="s">
        <v>176</v>
      </c>
      <c r="C9" s="346">
        <v>1015</v>
      </c>
      <c r="D9" s="371" t="s">
        <v>186</v>
      </c>
      <c r="E9" s="352">
        <v>526</v>
      </c>
      <c r="F9" s="558"/>
    </row>
    <row r="10" spans="1:6" ht="12.9" customHeight="1">
      <c r="A10" s="370" t="s">
        <v>22</v>
      </c>
      <c r="B10" s="372" t="s">
        <v>416</v>
      </c>
      <c r="C10" s="346">
        <v>1800</v>
      </c>
      <c r="D10" s="371" t="s">
        <v>187</v>
      </c>
      <c r="E10" s="352">
        <v>1742</v>
      </c>
      <c r="F10" s="558"/>
    </row>
    <row r="11" spans="1:6" ht="12.9" customHeight="1">
      <c r="A11" s="370" t="s">
        <v>23</v>
      </c>
      <c r="B11" s="371" t="s">
        <v>389</v>
      </c>
      <c r="C11" s="347"/>
      <c r="D11" s="371" t="s">
        <v>50</v>
      </c>
      <c r="E11" s="352">
        <v>10862</v>
      </c>
      <c r="F11" s="558"/>
    </row>
    <row r="12" spans="1:6" ht="12.9" customHeight="1">
      <c r="A12" s="370" t="s">
        <v>24</v>
      </c>
      <c r="B12" s="371" t="s">
        <v>477</v>
      </c>
      <c r="C12" s="346"/>
      <c r="D12" s="52"/>
      <c r="E12" s="352"/>
      <c r="F12" s="558"/>
    </row>
    <row r="13" spans="1:6" ht="12.9" customHeight="1">
      <c r="A13" s="370" t="s">
        <v>25</v>
      </c>
      <c r="B13" s="52"/>
      <c r="C13" s="346"/>
      <c r="D13" s="52"/>
      <c r="E13" s="352"/>
      <c r="F13" s="558"/>
    </row>
    <row r="14" spans="1:6" ht="12.9" customHeight="1">
      <c r="A14" s="370" t="s">
        <v>26</v>
      </c>
      <c r="B14" s="467"/>
      <c r="C14" s="347"/>
      <c r="D14" s="52"/>
      <c r="E14" s="352"/>
      <c r="F14" s="558"/>
    </row>
    <row r="15" spans="1:6" ht="12.9" customHeight="1">
      <c r="A15" s="370" t="s">
        <v>27</v>
      </c>
      <c r="B15" s="52"/>
      <c r="C15" s="346"/>
      <c r="D15" s="52"/>
      <c r="E15" s="352"/>
      <c r="F15" s="558"/>
    </row>
    <row r="16" spans="1:6" ht="12.9" customHeight="1">
      <c r="A16" s="370" t="s">
        <v>28</v>
      </c>
      <c r="B16" s="52"/>
      <c r="C16" s="346"/>
      <c r="D16" s="52"/>
      <c r="E16" s="352"/>
      <c r="F16" s="558"/>
    </row>
    <row r="17" spans="1:6" ht="12.9" customHeight="1" thickBot="1">
      <c r="A17" s="370" t="s">
        <v>29</v>
      </c>
      <c r="B17" s="65"/>
      <c r="C17" s="348"/>
      <c r="D17" s="52"/>
      <c r="E17" s="353"/>
      <c r="F17" s="558"/>
    </row>
    <row r="18" spans="1:6" ht="15.9" customHeight="1" thickBot="1">
      <c r="A18" s="373" t="s">
        <v>30</v>
      </c>
      <c r="B18" s="156" t="s">
        <v>478</v>
      </c>
      <c r="C18" s="349">
        <f>SUM(C6:C17)</f>
        <v>10859</v>
      </c>
      <c r="D18" s="156" t="s">
        <v>395</v>
      </c>
      <c r="E18" s="354">
        <f>SUM(E6:E17)</f>
        <v>22244</v>
      </c>
      <c r="F18" s="558"/>
    </row>
    <row r="19" spans="1:6" ht="12.9" customHeight="1">
      <c r="A19" s="374" t="s">
        <v>31</v>
      </c>
      <c r="B19" s="375" t="s">
        <v>392</v>
      </c>
      <c r="C19" s="525">
        <f>+C20+C21+C22+C23</f>
        <v>11385</v>
      </c>
      <c r="D19" s="376" t="s">
        <v>193</v>
      </c>
      <c r="E19" s="355"/>
      <c r="F19" s="558"/>
    </row>
    <row r="20" spans="1:6" ht="12.9" customHeight="1">
      <c r="A20" s="377" t="s">
        <v>32</v>
      </c>
      <c r="B20" s="376" t="s">
        <v>230</v>
      </c>
      <c r="C20" s="98">
        <v>11385</v>
      </c>
      <c r="D20" s="376" t="s">
        <v>394</v>
      </c>
      <c r="E20" s="99"/>
      <c r="F20" s="558"/>
    </row>
    <row r="21" spans="1:6" ht="12.9" customHeight="1">
      <c r="A21" s="377" t="s">
        <v>33</v>
      </c>
      <c r="B21" s="376" t="s">
        <v>231</v>
      </c>
      <c r="C21" s="98"/>
      <c r="D21" s="376" t="s">
        <v>158</v>
      </c>
      <c r="E21" s="99"/>
      <c r="F21" s="558"/>
    </row>
    <row r="22" spans="1:6" ht="12.9" customHeight="1">
      <c r="A22" s="377" t="s">
        <v>34</v>
      </c>
      <c r="B22" s="376" t="s">
        <v>236</v>
      </c>
      <c r="C22" s="98"/>
      <c r="D22" s="376" t="s">
        <v>159</v>
      </c>
      <c r="E22" s="99"/>
      <c r="F22" s="558"/>
    </row>
    <row r="23" spans="1:6" ht="12.9" customHeight="1">
      <c r="A23" s="377" t="s">
        <v>35</v>
      </c>
      <c r="B23" s="376" t="s">
        <v>237</v>
      </c>
      <c r="C23" s="98"/>
      <c r="D23" s="375" t="s">
        <v>239</v>
      </c>
      <c r="E23" s="99"/>
      <c r="F23" s="558"/>
    </row>
    <row r="24" spans="1:6" ht="12.9" customHeight="1">
      <c r="A24" s="377" t="s">
        <v>36</v>
      </c>
      <c r="B24" s="376" t="s">
        <v>393</v>
      </c>
      <c r="C24" s="378">
        <f>+C25+C26</f>
        <v>0</v>
      </c>
      <c r="D24" s="376" t="s">
        <v>194</v>
      </c>
      <c r="E24" s="99"/>
      <c r="F24" s="558"/>
    </row>
    <row r="25" spans="1:6" ht="12.9" customHeight="1">
      <c r="A25" s="374" t="s">
        <v>37</v>
      </c>
      <c r="B25" s="375" t="s">
        <v>390</v>
      </c>
      <c r="C25" s="350"/>
      <c r="D25" s="369" t="s">
        <v>460</v>
      </c>
      <c r="E25" s="355"/>
      <c r="F25" s="558"/>
    </row>
    <row r="26" spans="1:6" ht="12.9" customHeight="1">
      <c r="A26" s="377" t="s">
        <v>38</v>
      </c>
      <c r="B26" s="376" t="s">
        <v>391</v>
      </c>
      <c r="C26" s="98"/>
      <c r="D26" s="371" t="s">
        <v>466</v>
      </c>
      <c r="E26" s="99"/>
      <c r="F26" s="558"/>
    </row>
    <row r="27" spans="1:6" ht="12.9" customHeight="1">
      <c r="A27" s="370" t="s">
        <v>39</v>
      </c>
      <c r="B27" s="376" t="s">
        <v>471</v>
      </c>
      <c r="C27" s="98"/>
      <c r="D27" s="371" t="s">
        <v>467</v>
      </c>
      <c r="E27" s="99"/>
      <c r="F27" s="558"/>
    </row>
    <row r="28" spans="1:6" ht="12.9" customHeight="1" thickBot="1">
      <c r="A28" s="429" t="s">
        <v>40</v>
      </c>
      <c r="B28" s="375" t="s">
        <v>348</v>
      </c>
      <c r="C28" s="350"/>
      <c r="D28" s="469"/>
      <c r="E28" s="355"/>
      <c r="F28" s="558"/>
    </row>
    <row r="29" spans="1:6" ht="15.9" customHeight="1" thickBot="1">
      <c r="A29" s="373" t="s">
        <v>41</v>
      </c>
      <c r="B29" s="156" t="s">
        <v>479</v>
      </c>
      <c r="C29" s="349">
        <f>+C19+C24+C27+C28</f>
        <v>11385</v>
      </c>
      <c r="D29" s="156" t="s">
        <v>481</v>
      </c>
      <c r="E29" s="354">
        <f>SUM(E19:E28)</f>
        <v>0</v>
      </c>
      <c r="F29" s="558"/>
    </row>
    <row r="30" spans="1:6" ht="13.8" thickBot="1">
      <c r="A30" s="373" t="s">
        <v>42</v>
      </c>
      <c r="B30" s="379" t="s">
        <v>480</v>
      </c>
      <c r="C30" s="380">
        <f>+C18+C29</f>
        <v>22244</v>
      </c>
      <c r="D30" s="379" t="s">
        <v>482</v>
      </c>
      <c r="E30" s="380">
        <f>+E18+E29</f>
        <v>22244</v>
      </c>
      <c r="F30" s="558"/>
    </row>
    <row r="31" spans="1:6" ht="13.8" thickBot="1">
      <c r="A31" s="373" t="s">
        <v>43</v>
      </c>
      <c r="B31" s="379" t="s">
        <v>171</v>
      </c>
      <c r="C31" s="380">
        <f>IF(C18-E18&lt;0,E18-C18,"-")</f>
        <v>11385</v>
      </c>
      <c r="D31" s="379" t="s">
        <v>172</v>
      </c>
      <c r="E31" s="380" t="str">
        <f>IF(C18-E18&gt;0,C18-E18,"-")</f>
        <v>-</v>
      </c>
      <c r="F31" s="558"/>
    </row>
    <row r="32" spans="1:6" ht="13.8" thickBot="1">
      <c r="A32" s="373" t="s">
        <v>44</v>
      </c>
      <c r="B32" s="379" t="s">
        <v>240</v>
      </c>
      <c r="C32" s="380" t="str">
        <f>IF(C18+C29-E30&lt;0,E30-(C18+C29),"-")</f>
        <v>-</v>
      </c>
      <c r="D32" s="379" t="s">
        <v>241</v>
      </c>
      <c r="E32" s="380" t="str">
        <f>IF(C18+C29-E30&gt;0,C18+C29-E30,"-")</f>
        <v>-</v>
      </c>
      <c r="F32" s="558"/>
    </row>
    <row r="33" spans="2:4" ht="17.399999999999999">
      <c r="B33" s="559"/>
      <c r="C33" s="559"/>
      <c r="D33" s="559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&amp;CNemesládony Község önkormányzata&amp;R&amp;"Times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opLeftCell="C4" zoomScaleNormal="100" zoomScaleSheetLayoutView="115" workbookViewId="0">
      <selection activeCell="F1" sqref="F1:F33"/>
    </sheetView>
  </sheetViews>
  <sheetFormatPr defaultColWidth="9.33203125" defaultRowHeight="13.2"/>
  <cols>
    <col min="1" max="1" width="6.77734375" style="63" customWidth="1"/>
    <col min="2" max="2" width="55.109375" style="228" customWidth="1"/>
    <col min="3" max="3" width="16.33203125" style="63" customWidth="1"/>
    <col min="4" max="4" width="55.109375" style="63" customWidth="1"/>
    <col min="5" max="5" width="16.33203125" style="63" customWidth="1"/>
    <col min="6" max="6" width="4.77734375" style="63" customWidth="1"/>
    <col min="7" max="16384" width="9.33203125" style="63"/>
  </cols>
  <sheetData>
    <row r="1" spans="1:6" ht="31.2">
      <c r="B1" s="356" t="s">
        <v>161</v>
      </c>
      <c r="C1" s="357"/>
      <c r="D1" s="357"/>
      <c r="E1" s="357"/>
      <c r="F1" s="558" t="str">
        <f>+CONCATENATE("2.2. melléklet a 2/2015.(II.27.) G4 önkormányzati rendelethez")</f>
        <v>2.2. melléklet a 2/2015.(II.27.) G4 önkormányzati rendelethez</v>
      </c>
    </row>
    <row r="2" spans="1:6" ht="14.4" thickBot="1">
      <c r="E2" s="358" t="s">
        <v>60</v>
      </c>
      <c r="F2" s="558"/>
    </row>
    <row r="3" spans="1:6" ht="13.8" thickBot="1">
      <c r="A3" s="560" t="s">
        <v>69</v>
      </c>
      <c r="B3" s="359" t="s">
        <v>58</v>
      </c>
      <c r="C3" s="360"/>
      <c r="D3" s="359" t="s">
        <v>59</v>
      </c>
      <c r="E3" s="361"/>
      <c r="F3" s="558"/>
    </row>
    <row r="4" spans="1:6" s="362" customFormat="1" ht="13.8" thickBot="1">
      <c r="A4" s="561"/>
      <c r="B4" s="229" t="s">
        <v>61</v>
      </c>
      <c r="C4" s="230" t="str">
        <f>+'2.1.sz.mell  '!C4</f>
        <v>2015. évi előirányzat</v>
      </c>
      <c r="D4" s="229" t="s">
        <v>61</v>
      </c>
      <c r="E4" s="230" t="str">
        <f>+'2.1.sz.mell  '!C4</f>
        <v>2015. évi előirányzat</v>
      </c>
      <c r="F4" s="558"/>
    </row>
    <row r="5" spans="1:6" s="362" customFormat="1" ht="13.8" thickBot="1">
      <c r="A5" s="363" t="s">
        <v>489</v>
      </c>
      <c r="B5" s="364" t="s">
        <v>490</v>
      </c>
      <c r="C5" s="365" t="s">
        <v>491</v>
      </c>
      <c r="D5" s="364" t="s">
        <v>493</v>
      </c>
      <c r="E5" s="366" t="s">
        <v>492</v>
      </c>
      <c r="F5" s="558"/>
    </row>
    <row r="6" spans="1:6" ht="12.9" customHeight="1">
      <c r="A6" s="368" t="s">
        <v>18</v>
      </c>
      <c r="B6" s="369" t="s">
        <v>396</v>
      </c>
      <c r="C6" s="345"/>
      <c r="D6" s="369" t="s">
        <v>232</v>
      </c>
      <c r="E6" s="351"/>
      <c r="F6" s="558"/>
    </row>
    <row r="7" spans="1:6">
      <c r="A7" s="370" t="s">
        <v>19</v>
      </c>
      <c r="B7" s="371" t="s">
        <v>397</v>
      </c>
      <c r="C7" s="346"/>
      <c r="D7" s="371" t="s">
        <v>402</v>
      </c>
      <c r="E7" s="352"/>
      <c r="F7" s="558"/>
    </row>
    <row r="8" spans="1:6" ht="12.9" customHeight="1">
      <c r="A8" s="370" t="s">
        <v>20</v>
      </c>
      <c r="B8" s="371" t="s">
        <v>9</v>
      </c>
      <c r="C8" s="346"/>
      <c r="D8" s="371" t="s">
        <v>189</v>
      </c>
      <c r="E8" s="352"/>
      <c r="F8" s="558"/>
    </row>
    <row r="9" spans="1:6" ht="12.9" customHeight="1">
      <c r="A9" s="370" t="s">
        <v>21</v>
      </c>
      <c r="B9" s="371" t="s">
        <v>398</v>
      </c>
      <c r="C9" s="346"/>
      <c r="D9" s="371" t="s">
        <v>403</v>
      </c>
      <c r="E9" s="352"/>
      <c r="F9" s="558"/>
    </row>
    <row r="10" spans="1:6" ht="12.75" customHeight="1">
      <c r="A10" s="370" t="s">
        <v>22</v>
      </c>
      <c r="B10" s="371" t="s">
        <v>399</v>
      </c>
      <c r="C10" s="346"/>
      <c r="D10" s="371" t="s">
        <v>235</v>
      </c>
      <c r="E10" s="352"/>
      <c r="F10" s="558"/>
    </row>
    <row r="11" spans="1:6" ht="12.9" customHeight="1">
      <c r="A11" s="370" t="s">
        <v>23</v>
      </c>
      <c r="B11" s="371" t="s">
        <v>400</v>
      </c>
      <c r="C11" s="347"/>
      <c r="D11" s="470"/>
      <c r="E11" s="352"/>
      <c r="F11" s="558"/>
    </row>
    <row r="12" spans="1:6" ht="12.9" customHeight="1">
      <c r="A12" s="370" t="s">
        <v>24</v>
      </c>
      <c r="B12" s="52"/>
      <c r="C12" s="346"/>
      <c r="D12" s="470"/>
      <c r="E12" s="352"/>
      <c r="F12" s="558"/>
    </row>
    <row r="13" spans="1:6" ht="12.9" customHeight="1">
      <c r="A13" s="370" t="s">
        <v>25</v>
      </c>
      <c r="B13" s="52"/>
      <c r="C13" s="346"/>
      <c r="D13" s="471"/>
      <c r="E13" s="352"/>
      <c r="F13" s="558"/>
    </row>
    <row r="14" spans="1:6" ht="12.9" customHeight="1">
      <c r="A14" s="370" t="s">
        <v>26</v>
      </c>
      <c r="B14" s="468"/>
      <c r="C14" s="347"/>
      <c r="D14" s="470"/>
      <c r="E14" s="352"/>
      <c r="F14" s="558"/>
    </row>
    <row r="15" spans="1:6">
      <c r="A15" s="370" t="s">
        <v>27</v>
      </c>
      <c r="B15" s="52"/>
      <c r="C15" s="347"/>
      <c r="D15" s="470"/>
      <c r="E15" s="352"/>
      <c r="F15" s="558"/>
    </row>
    <row r="16" spans="1:6" ht="12.9" customHeight="1" thickBot="1">
      <c r="A16" s="429" t="s">
        <v>28</v>
      </c>
      <c r="B16" s="469"/>
      <c r="C16" s="431"/>
      <c r="D16" s="430" t="s">
        <v>50</v>
      </c>
      <c r="E16" s="399"/>
      <c r="F16" s="558"/>
    </row>
    <row r="17" spans="1:6" ht="15.9" customHeight="1" thickBot="1">
      <c r="A17" s="373" t="s">
        <v>29</v>
      </c>
      <c r="B17" s="156" t="s">
        <v>410</v>
      </c>
      <c r="C17" s="349">
        <f>+C6+C8+C9+C11+C12+C13+C14+C15+C16</f>
        <v>0</v>
      </c>
      <c r="D17" s="156" t="s">
        <v>411</v>
      </c>
      <c r="E17" s="354">
        <f>+E6+E8+E10+E11+E12+E13+E14+E15+E16</f>
        <v>0</v>
      </c>
      <c r="F17" s="558"/>
    </row>
    <row r="18" spans="1:6" ht="12.9" customHeight="1">
      <c r="A18" s="368" t="s">
        <v>30</v>
      </c>
      <c r="B18" s="382" t="s">
        <v>253</v>
      </c>
      <c r="C18" s="389">
        <f>+C19+C20+C21+C22+C23</f>
        <v>0</v>
      </c>
      <c r="D18" s="376" t="s">
        <v>193</v>
      </c>
      <c r="E18" s="96"/>
      <c r="F18" s="558"/>
    </row>
    <row r="19" spans="1:6" ht="12.9" customHeight="1">
      <c r="A19" s="370" t="s">
        <v>31</v>
      </c>
      <c r="B19" s="383" t="s">
        <v>242</v>
      </c>
      <c r="C19" s="98"/>
      <c r="D19" s="376" t="s">
        <v>196</v>
      </c>
      <c r="E19" s="99"/>
      <c r="F19" s="558"/>
    </row>
    <row r="20" spans="1:6" ht="12.9" customHeight="1">
      <c r="A20" s="368" t="s">
        <v>32</v>
      </c>
      <c r="B20" s="383" t="s">
        <v>243</v>
      </c>
      <c r="C20" s="98"/>
      <c r="D20" s="376" t="s">
        <v>158</v>
      </c>
      <c r="E20" s="99"/>
      <c r="F20" s="558"/>
    </row>
    <row r="21" spans="1:6" ht="12.9" customHeight="1">
      <c r="A21" s="370" t="s">
        <v>33</v>
      </c>
      <c r="B21" s="383" t="s">
        <v>244</v>
      </c>
      <c r="C21" s="98"/>
      <c r="D21" s="376" t="s">
        <v>159</v>
      </c>
      <c r="E21" s="99"/>
      <c r="F21" s="558"/>
    </row>
    <row r="22" spans="1:6" ht="12.9" customHeight="1">
      <c r="A22" s="368" t="s">
        <v>34</v>
      </c>
      <c r="B22" s="383" t="s">
        <v>245</v>
      </c>
      <c r="C22" s="98"/>
      <c r="D22" s="375" t="s">
        <v>239</v>
      </c>
      <c r="E22" s="99"/>
      <c r="F22" s="558"/>
    </row>
    <row r="23" spans="1:6" ht="12.9" customHeight="1">
      <c r="A23" s="370" t="s">
        <v>35</v>
      </c>
      <c r="B23" s="384" t="s">
        <v>246</v>
      </c>
      <c r="C23" s="98"/>
      <c r="D23" s="376" t="s">
        <v>197</v>
      </c>
      <c r="E23" s="99"/>
      <c r="F23" s="558"/>
    </row>
    <row r="24" spans="1:6" ht="12.9" customHeight="1">
      <c r="A24" s="368" t="s">
        <v>36</v>
      </c>
      <c r="B24" s="385" t="s">
        <v>247</v>
      </c>
      <c r="C24" s="378">
        <f>+C25+C26+C27+C28+C29</f>
        <v>0</v>
      </c>
      <c r="D24" s="386" t="s">
        <v>195</v>
      </c>
      <c r="E24" s="99"/>
      <c r="F24" s="558"/>
    </row>
    <row r="25" spans="1:6" ht="12.9" customHeight="1">
      <c r="A25" s="370" t="s">
        <v>37</v>
      </c>
      <c r="B25" s="384" t="s">
        <v>248</v>
      </c>
      <c r="C25" s="98"/>
      <c r="D25" s="386" t="s">
        <v>404</v>
      </c>
      <c r="E25" s="99"/>
      <c r="F25" s="558"/>
    </row>
    <row r="26" spans="1:6" ht="12.9" customHeight="1">
      <c r="A26" s="368" t="s">
        <v>38</v>
      </c>
      <c r="B26" s="384" t="s">
        <v>249</v>
      </c>
      <c r="C26" s="98"/>
      <c r="D26" s="381"/>
      <c r="E26" s="99"/>
      <c r="F26" s="558"/>
    </row>
    <row r="27" spans="1:6" ht="12.9" customHeight="1">
      <c r="A27" s="370" t="s">
        <v>39</v>
      </c>
      <c r="B27" s="383" t="s">
        <v>250</v>
      </c>
      <c r="C27" s="98"/>
      <c r="D27" s="152"/>
      <c r="E27" s="99"/>
      <c r="F27" s="558"/>
    </row>
    <row r="28" spans="1:6" ht="12.9" customHeight="1">
      <c r="A28" s="368" t="s">
        <v>40</v>
      </c>
      <c r="B28" s="387" t="s">
        <v>251</v>
      </c>
      <c r="C28" s="98"/>
      <c r="D28" s="52"/>
      <c r="E28" s="99"/>
      <c r="F28" s="558"/>
    </row>
    <row r="29" spans="1:6" ht="12.9" customHeight="1" thickBot="1">
      <c r="A29" s="370" t="s">
        <v>41</v>
      </c>
      <c r="B29" s="388" t="s">
        <v>252</v>
      </c>
      <c r="C29" s="98"/>
      <c r="D29" s="152"/>
      <c r="E29" s="99"/>
      <c r="F29" s="558"/>
    </row>
    <row r="30" spans="1:6" ht="21.75" customHeight="1" thickBot="1">
      <c r="A30" s="373" t="s">
        <v>42</v>
      </c>
      <c r="B30" s="156" t="s">
        <v>401</v>
      </c>
      <c r="C30" s="349">
        <f>+C18+C24</f>
        <v>0</v>
      </c>
      <c r="D30" s="156" t="s">
        <v>405</v>
      </c>
      <c r="E30" s="354">
        <f>SUM(E18:E29)</f>
        <v>0</v>
      </c>
      <c r="F30" s="558"/>
    </row>
    <row r="31" spans="1:6" ht="13.8" thickBot="1">
      <c r="A31" s="373" t="s">
        <v>43</v>
      </c>
      <c r="B31" s="379" t="s">
        <v>406</v>
      </c>
      <c r="C31" s="380">
        <f>+C17+C30</f>
        <v>0</v>
      </c>
      <c r="D31" s="379" t="s">
        <v>407</v>
      </c>
      <c r="E31" s="380">
        <f>+E17+E30</f>
        <v>0</v>
      </c>
      <c r="F31" s="558"/>
    </row>
    <row r="32" spans="1:6" ht="13.8" thickBot="1">
      <c r="A32" s="373" t="s">
        <v>44</v>
      </c>
      <c r="B32" s="379" t="s">
        <v>171</v>
      </c>
      <c r="C32" s="380" t="str">
        <f>IF(C17-E17&lt;0,E17-C17,"-")</f>
        <v>-</v>
      </c>
      <c r="D32" s="379" t="s">
        <v>172</v>
      </c>
      <c r="E32" s="380" t="str">
        <f>IF(C17-E17&gt;0,C17-E17,"-")</f>
        <v>-</v>
      </c>
      <c r="F32" s="558"/>
    </row>
    <row r="33" spans="1:6" ht="13.8" thickBot="1">
      <c r="A33" s="373" t="s">
        <v>45</v>
      </c>
      <c r="B33" s="379" t="s">
        <v>240</v>
      </c>
      <c r="C33" s="380" t="str">
        <f>IF(C17+C30-E26&lt;0,E26-(C17+C30),"-")</f>
        <v>-</v>
      </c>
      <c r="D33" s="379" t="s">
        <v>241</v>
      </c>
      <c r="E33" s="380" t="str">
        <f>IF(C17+C30-E26&gt;0,C17+C30-E26,"-")</f>
        <v>-</v>
      </c>
      <c r="F33" s="558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>
    <oddHeader>&amp;CNemesládony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>
      <selection activeCell="C32" sqref="C32"/>
    </sheetView>
  </sheetViews>
  <sheetFormatPr defaultRowHeight="13.2"/>
  <cols>
    <col min="1" max="1" width="46.33203125" customWidth="1"/>
    <col min="2" max="2" width="13.77734375" customWidth="1"/>
    <col min="3" max="3" width="66.109375" customWidth="1"/>
    <col min="4" max="5" width="13.77734375" customWidth="1"/>
  </cols>
  <sheetData>
    <row r="1" spans="1:5" ht="17.399999999999999">
      <c r="A1" s="157" t="s">
        <v>153</v>
      </c>
      <c r="E1" s="160" t="s">
        <v>157</v>
      </c>
    </row>
    <row r="3" spans="1:5">
      <c r="A3" s="166"/>
      <c r="B3" s="167"/>
      <c r="C3" s="166"/>
      <c r="D3" s="169"/>
      <c r="E3" s="167"/>
    </row>
    <row r="4" spans="1:5" ht="15.6">
      <c r="A4" s="108" t="str">
        <f>+ÖSSZEFÜGGÉSEK!A5</f>
        <v>2015. évi előirányzat BEVÉTELEK</v>
      </c>
      <c r="B4" s="168"/>
      <c r="C4" s="176"/>
      <c r="D4" s="169"/>
      <c r="E4" s="167"/>
    </row>
    <row r="5" spans="1:5">
      <c r="A5" s="166"/>
      <c r="B5" s="167"/>
      <c r="C5" s="166"/>
      <c r="D5" s="169"/>
      <c r="E5" s="167"/>
    </row>
    <row r="6" spans="1:5">
      <c r="A6" s="166" t="s">
        <v>533</v>
      </c>
      <c r="B6" s="167">
        <f>+'1.1.sz.mell.'!C62</f>
        <v>10859</v>
      </c>
      <c r="C6" s="166" t="s">
        <v>483</v>
      </c>
      <c r="D6" s="169">
        <f>+'2.1.sz.mell  '!C18+'2.2.sz.mell  '!C17</f>
        <v>10859</v>
      </c>
      <c r="E6" s="167">
        <f t="shared" ref="E6:E15" si="0">+B6-D6</f>
        <v>0</v>
      </c>
    </row>
    <row r="7" spans="1:5">
      <c r="A7" s="166" t="s">
        <v>534</v>
      </c>
      <c r="B7" s="167">
        <f>+'1.1.sz.mell.'!C86</f>
        <v>11385</v>
      </c>
      <c r="C7" s="166" t="s">
        <v>484</v>
      </c>
      <c r="D7" s="169">
        <f>+'2.1.sz.mell  '!C29+'2.2.sz.mell  '!C30</f>
        <v>11385</v>
      </c>
      <c r="E7" s="167">
        <f t="shared" si="0"/>
        <v>0</v>
      </c>
    </row>
    <row r="8" spans="1:5">
      <c r="A8" s="166" t="s">
        <v>535</v>
      </c>
      <c r="B8" s="167">
        <f>+'1.1.sz.mell.'!C87</f>
        <v>22244</v>
      </c>
      <c r="C8" s="166" t="s">
        <v>485</v>
      </c>
      <c r="D8" s="169">
        <f>+'2.1.sz.mell  '!C30+'2.2.sz.mell  '!C31</f>
        <v>22244</v>
      </c>
      <c r="E8" s="167">
        <f t="shared" si="0"/>
        <v>0</v>
      </c>
    </row>
    <row r="9" spans="1:5">
      <c r="A9" s="166"/>
      <c r="B9" s="167"/>
      <c r="C9" s="166"/>
      <c r="D9" s="169"/>
      <c r="E9" s="167"/>
    </row>
    <row r="10" spans="1:5">
      <c r="A10" s="166"/>
      <c r="B10" s="167"/>
      <c r="C10" s="166"/>
      <c r="D10" s="169"/>
      <c r="E10" s="167"/>
    </row>
    <row r="11" spans="1:5" ht="15.6">
      <c r="A11" s="108" t="str">
        <f>+ÖSSZEFÜGGÉSEK!A12</f>
        <v>2015. évi előirányzat KIADÁSOK</v>
      </c>
      <c r="B11" s="168"/>
      <c r="C11" s="176"/>
      <c r="D11" s="169"/>
      <c r="E11" s="167"/>
    </row>
    <row r="12" spans="1:5">
      <c r="A12" s="166"/>
      <c r="B12" s="167"/>
      <c r="C12" s="166"/>
      <c r="D12" s="169"/>
      <c r="E12" s="167"/>
    </row>
    <row r="13" spans="1:5">
      <c r="A13" s="166" t="s">
        <v>536</v>
      </c>
      <c r="B13" s="167">
        <f>+'1.1.sz.mell.'!C128</f>
        <v>22244</v>
      </c>
      <c r="C13" s="166" t="s">
        <v>486</v>
      </c>
      <c r="D13" s="169">
        <f>+'2.1.sz.mell  '!E18+'2.2.sz.mell  '!E17</f>
        <v>22244</v>
      </c>
      <c r="E13" s="167">
        <f t="shared" si="0"/>
        <v>0</v>
      </c>
    </row>
    <row r="14" spans="1:5">
      <c r="A14" s="166" t="s">
        <v>537</v>
      </c>
      <c r="B14" s="167">
        <f>+'1.1.sz.mell.'!C153</f>
        <v>0</v>
      </c>
      <c r="C14" s="166" t="s">
        <v>487</v>
      </c>
      <c r="D14" s="169">
        <f>+'2.1.sz.mell  '!E29+'2.2.sz.mell  '!E30</f>
        <v>0</v>
      </c>
      <c r="E14" s="167">
        <f t="shared" si="0"/>
        <v>0</v>
      </c>
    </row>
    <row r="15" spans="1:5">
      <c r="A15" s="166" t="s">
        <v>538</v>
      </c>
      <c r="B15" s="167">
        <f>+'1.1.sz.mell.'!C154</f>
        <v>22244</v>
      </c>
      <c r="C15" s="166" t="s">
        <v>488</v>
      </c>
      <c r="D15" s="169">
        <f>+'2.1.sz.mell  '!E30+'2.2.sz.mell  '!E31</f>
        <v>22244</v>
      </c>
      <c r="E15" s="167">
        <f t="shared" si="0"/>
        <v>0</v>
      </c>
    </row>
    <row r="16" spans="1:5">
      <c r="A16" s="158"/>
      <c r="B16" s="158"/>
      <c r="C16" s="166"/>
      <c r="D16" s="169"/>
      <c r="E16" s="159"/>
    </row>
    <row r="17" spans="1:5">
      <c r="A17" s="158"/>
      <c r="B17" s="158"/>
      <c r="C17" s="158"/>
      <c r="D17" s="158"/>
      <c r="E17" s="158"/>
    </row>
    <row r="18" spans="1:5">
      <c r="A18" s="158"/>
      <c r="B18" s="158"/>
      <c r="C18" s="158"/>
      <c r="D18" s="158"/>
      <c r="E18" s="158"/>
    </row>
    <row r="19" spans="1:5">
      <c r="A19" s="158"/>
      <c r="B19" s="158"/>
      <c r="C19" s="158"/>
      <c r="D19" s="158"/>
      <c r="E19" s="158"/>
    </row>
  </sheetData>
  <sheetProtection sheet="1"/>
  <phoneticPr fontId="30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>
      <selection activeCell="B6" sqref="B6"/>
    </sheetView>
  </sheetViews>
  <sheetFormatPr defaultColWidth="9.33203125" defaultRowHeight="13.8"/>
  <cols>
    <col min="1" max="1" width="5.6640625" style="179" customWidth="1"/>
    <col min="2" max="2" width="35.6640625" style="179" customWidth="1"/>
    <col min="3" max="6" width="14" style="179" customWidth="1"/>
    <col min="7" max="16384" width="9.33203125" style="179"/>
  </cols>
  <sheetData>
    <row r="1" spans="1:7" ht="33" customHeight="1">
      <c r="A1" s="562" t="s">
        <v>539</v>
      </c>
      <c r="B1" s="562"/>
      <c r="C1" s="562"/>
      <c r="D1" s="562"/>
      <c r="E1" s="562"/>
      <c r="F1" s="562"/>
    </row>
    <row r="2" spans="1:7" ht="15.9" customHeight="1" thickBot="1">
      <c r="A2" s="180"/>
      <c r="B2" s="180"/>
      <c r="C2" s="563"/>
      <c r="D2" s="563"/>
      <c r="E2" s="570" t="s">
        <v>55</v>
      </c>
      <c r="F2" s="570"/>
      <c r="G2" s="186"/>
    </row>
    <row r="3" spans="1:7" ht="63" customHeight="1">
      <c r="A3" s="566" t="s">
        <v>16</v>
      </c>
      <c r="B3" s="568" t="s">
        <v>199</v>
      </c>
      <c r="C3" s="568" t="s">
        <v>257</v>
      </c>
      <c r="D3" s="568"/>
      <c r="E3" s="568"/>
      <c r="F3" s="564" t="s">
        <v>499</v>
      </c>
    </row>
    <row r="4" spans="1:7" ht="14.4" thickBot="1">
      <c r="A4" s="567"/>
      <c r="B4" s="569"/>
      <c r="C4" s="516">
        <f>+LEFT(ÖSSZEFÜGGÉSEK!A5,4)+1</f>
        <v>2016</v>
      </c>
      <c r="D4" s="516">
        <f>+C4+1</f>
        <v>2017</v>
      </c>
      <c r="E4" s="516">
        <f>+D4+1</f>
        <v>2018</v>
      </c>
      <c r="F4" s="565"/>
    </row>
    <row r="5" spans="1:7" ht="14.4" thickBot="1">
      <c r="A5" s="183" t="s">
        <v>489</v>
      </c>
      <c r="B5" s="184" t="s">
        <v>490</v>
      </c>
      <c r="C5" s="184" t="s">
        <v>491</v>
      </c>
      <c r="D5" s="184" t="s">
        <v>493</v>
      </c>
      <c r="E5" s="184" t="s">
        <v>492</v>
      </c>
      <c r="F5" s="185" t="s">
        <v>494</v>
      </c>
    </row>
    <row r="6" spans="1:7">
      <c r="A6" s="182" t="s">
        <v>18</v>
      </c>
      <c r="B6" s="204"/>
      <c r="C6" s="205"/>
      <c r="D6" s="205"/>
      <c r="E6" s="205"/>
      <c r="F6" s="189">
        <f>SUM(C6:E6)</f>
        <v>0</v>
      </c>
    </row>
    <row r="7" spans="1:7">
      <c r="A7" s="181" t="s">
        <v>19</v>
      </c>
      <c r="B7" s="206"/>
      <c r="C7" s="207"/>
      <c r="D7" s="207"/>
      <c r="E7" s="207"/>
      <c r="F7" s="190">
        <f>SUM(C7:E7)</f>
        <v>0</v>
      </c>
    </row>
    <row r="8" spans="1:7">
      <c r="A8" s="181" t="s">
        <v>20</v>
      </c>
      <c r="B8" s="206"/>
      <c r="C8" s="207"/>
      <c r="D8" s="207"/>
      <c r="E8" s="207"/>
      <c r="F8" s="190">
        <f>SUM(C8:E8)</f>
        <v>0</v>
      </c>
    </row>
    <row r="9" spans="1:7">
      <c r="A9" s="181" t="s">
        <v>21</v>
      </c>
      <c r="B9" s="206"/>
      <c r="C9" s="207"/>
      <c r="D9" s="207"/>
      <c r="E9" s="207"/>
      <c r="F9" s="190">
        <f>SUM(C9:E9)</f>
        <v>0</v>
      </c>
    </row>
    <row r="10" spans="1:7" ht="14.4" thickBot="1">
      <c r="A10" s="187" t="s">
        <v>22</v>
      </c>
      <c r="B10" s="208"/>
      <c r="C10" s="209"/>
      <c r="D10" s="209"/>
      <c r="E10" s="209"/>
      <c r="F10" s="190">
        <f>SUM(C10:E10)</f>
        <v>0</v>
      </c>
    </row>
    <row r="11" spans="1:7" s="498" customFormat="1" ht="14.4" thickBot="1">
      <c r="A11" s="495" t="s">
        <v>23</v>
      </c>
      <c r="B11" s="188" t="s">
        <v>200</v>
      </c>
      <c r="C11" s="496">
        <f>SUM(C6:C10)</f>
        <v>0</v>
      </c>
      <c r="D11" s="496">
        <f>SUM(D6:D10)</f>
        <v>0</v>
      </c>
      <c r="E11" s="496">
        <f>SUM(E6:E10)</f>
        <v>0</v>
      </c>
      <c r="F11" s="497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2/2015. (II.27.)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>
      <selection activeCell="B3" sqref="B3"/>
    </sheetView>
  </sheetViews>
  <sheetFormatPr defaultColWidth="9.33203125" defaultRowHeight="13.8"/>
  <cols>
    <col min="1" max="1" width="5.6640625" style="179" customWidth="1"/>
    <col min="2" max="2" width="68.6640625" style="179" customWidth="1"/>
    <col min="3" max="3" width="19.44140625" style="179" customWidth="1"/>
    <col min="4" max="16384" width="9.33203125" style="179"/>
  </cols>
  <sheetData>
    <row r="1" spans="1:4" ht="33" customHeight="1">
      <c r="A1" s="562" t="s">
        <v>544</v>
      </c>
      <c r="B1" s="562"/>
      <c r="C1" s="562"/>
    </row>
    <row r="2" spans="1:4" ht="15.9" customHeight="1" thickBot="1">
      <c r="A2" s="180"/>
      <c r="B2" s="180"/>
      <c r="C2" s="191" t="s">
        <v>55</v>
      </c>
      <c r="D2" s="186"/>
    </row>
    <row r="3" spans="1:4" ht="26.25" customHeight="1" thickBot="1">
      <c r="A3" s="210" t="s">
        <v>16</v>
      </c>
      <c r="B3" s="211" t="s">
        <v>198</v>
      </c>
      <c r="C3" s="212" t="str">
        <f>+'1.1.sz.mell.'!C3</f>
        <v>2015. évi előirányzat</v>
      </c>
    </row>
    <row r="4" spans="1:4" ht="14.4" thickBot="1">
      <c r="A4" s="213" t="s">
        <v>489</v>
      </c>
      <c r="B4" s="214" t="s">
        <v>490</v>
      </c>
      <c r="C4" s="215" t="s">
        <v>491</v>
      </c>
    </row>
    <row r="5" spans="1:4">
      <c r="A5" s="216" t="s">
        <v>18</v>
      </c>
      <c r="B5" s="393" t="s">
        <v>500</v>
      </c>
      <c r="C5" s="390"/>
    </row>
    <row r="6" spans="1:4" ht="24">
      <c r="A6" s="217" t="s">
        <v>19</v>
      </c>
      <c r="B6" s="420" t="s">
        <v>254</v>
      </c>
      <c r="C6" s="391"/>
    </row>
    <row r="7" spans="1:4">
      <c r="A7" s="217" t="s">
        <v>20</v>
      </c>
      <c r="B7" s="421" t="s">
        <v>501</v>
      </c>
      <c r="C7" s="391"/>
    </row>
    <row r="8" spans="1:4" ht="24">
      <c r="A8" s="217" t="s">
        <v>21</v>
      </c>
      <c r="B8" s="421" t="s">
        <v>256</v>
      </c>
      <c r="C8" s="391"/>
    </row>
    <row r="9" spans="1:4">
      <c r="A9" s="218" t="s">
        <v>22</v>
      </c>
      <c r="B9" s="421" t="s">
        <v>255</v>
      </c>
      <c r="C9" s="392"/>
    </row>
    <row r="10" spans="1:4" ht="14.4" thickBot="1">
      <c r="A10" s="217" t="s">
        <v>23</v>
      </c>
      <c r="B10" s="422" t="s">
        <v>502</v>
      </c>
      <c r="C10" s="391"/>
    </row>
    <row r="11" spans="1:4" ht="14.4" thickBot="1">
      <c r="A11" s="571" t="s">
        <v>201</v>
      </c>
      <c r="B11" s="572"/>
      <c r="C11" s="219">
        <f>SUM(C5:C10)</f>
        <v>0</v>
      </c>
    </row>
    <row r="12" spans="1:4" ht="23.25" customHeight="1">
      <c r="A12" s="573" t="s">
        <v>229</v>
      </c>
      <c r="B12" s="573"/>
      <c r="C12" s="573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2/2015. (II.27.)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>
      <selection activeCell="B13" sqref="B13"/>
    </sheetView>
  </sheetViews>
  <sheetFormatPr defaultColWidth="9.33203125" defaultRowHeight="13.8"/>
  <cols>
    <col min="1" max="1" width="5.6640625" style="179" customWidth="1"/>
    <col min="2" max="2" width="66.77734375" style="179" customWidth="1"/>
    <col min="3" max="3" width="27" style="179" customWidth="1"/>
    <col min="4" max="16384" width="9.33203125" style="179"/>
  </cols>
  <sheetData>
    <row r="1" spans="1:4" ht="33" customHeight="1">
      <c r="A1" s="562" t="e">
        <f>+CONCATENATE("Nemesládony Önkormányzat ",CONCATENATE(LEFT(ÖSSZEFÜGGÉSEK!B13A5,4),". évi adósságot keletkeztető fejlesztési céljai"))</f>
        <v>#NAME?</v>
      </c>
      <c r="B1" s="562"/>
      <c r="C1" s="562"/>
    </row>
    <row r="2" spans="1:4" ht="15.9" customHeight="1" thickBot="1">
      <c r="A2" s="180"/>
      <c r="B2" s="180"/>
      <c r="C2" s="191" t="s">
        <v>55</v>
      </c>
      <c r="D2" s="186"/>
    </row>
    <row r="3" spans="1:4" ht="26.25" customHeight="1" thickBot="1">
      <c r="A3" s="210" t="s">
        <v>16</v>
      </c>
      <c r="B3" s="211" t="s">
        <v>202</v>
      </c>
      <c r="C3" s="212" t="s">
        <v>228</v>
      </c>
    </row>
    <row r="4" spans="1:4" ht="14.4" thickBot="1">
      <c r="A4" s="213" t="s">
        <v>489</v>
      </c>
      <c r="B4" s="214" t="s">
        <v>490</v>
      </c>
      <c r="C4" s="215" t="s">
        <v>491</v>
      </c>
    </row>
    <row r="5" spans="1:4">
      <c r="A5" s="216" t="s">
        <v>18</v>
      </c>
      <c r="B5" s="223"/>
      <c r="C5" s="220"/>
    </row>
    <row r="6" spans="1:4">
      <c r="A6" s="217" t="s">
        <v>19</v>
      </c>
      <c r="B6" s="224"/>
      <c r="C6" s="221"/>
    </row>
    <row r="7" spans="1:4" ht="14.4" thickBot="1">
      <c r="A7" s="218" t="s">
        <v>20</v>
      </c>
      <c r="B7" s="225"/>
      <c r="C7" s="222"/>
    </row>
    <row r="8" spans="1:4" s="498" customFormat="1" ht="17.25" customHeight="1" thickBot="1">
      <c r="A8" s="499" t="s">
        <v>21</v>
      </c>
      <c r="B8" s="161" t="s">
        <v>203</v>
      </c>
      <c r="C8" s="219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2/2015.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zoomScaleNormal="100" workbookViewId="0">
      <selection activeCell="D7" sqref="D7"/>
    </sheetView>
  </sheetViews>
  <sheetFormatPr defaultColWidth="9.33203125" defaultRowHeight="13.2"/>
  <cols>
    <col min="1" max="1" width="47.109375" style="49" customWidth="1"/>
    <col min="2" max="2" width="15.6640625" style="48" customWidth="1"/>
    <col min="3" max="3" width="16.33203125" style="48" customWidth="1"/>
    <col min="4" max="4" width="18" style="48" customWidth="1"/>
    <col min="5" max="5" width="16.6640625" style="48" customWidth="1"/>
    <col min="6" max="6" width="18.77734375" style="63" customWidth="1"/>
    <col min="7" max="8" width="12.77734375" style="48" customWidth="1"/>
    <col min="9" max="9" width="13.77734375" style="48" customWidth="1"/>
    <col min="10" max="16384" width="9.33203125" style="48"/>
  </cols>
  <sheetData>
    <row r="1" spans="1:6" ht="25.5" customHeight="1">
      <c r="A1" s="574" t="s">
        <v>0</v>
      </c>
      <c r="B1" s="574"/>
      <c r="C1" s="574"/>
      <c r="D1" s="574"/>
      <c r="E1" s="574"/>
      <c r="F1" s="574"/>
    </row>
    <row r="2" spans="1:6" ht="22.5" customHeight="1" thickBot="1">
      <c r="A2" s="228"/>
      <c r="B2" s="63"/>
      <c r="C2" s="63"/>
      <c r="D2" s="63"/>
      <c r="E2" s="63"/>
      <c r="F2" s="58" t="s">
        <v>60</v>
      </c>
    </row>
    <row r="3" spans="1:6" s="51" customFormat="1" ht="44.25" customHeight="1" thickBot="1">
      <c r="A3" s="229" t="s">
        <v>64</v>
      </c>
      <c r="B3" s="230" t="s">
        <v>65</v>
      </c>
      <c r="C3" s="230" t="s">
        <v>66</v>
      </c>
      <c r="D3" s="230" t="str">
        <f>+CONCATENATE("Felhasználás   ",LEFT(ÖSSZEFÜGGÉSEK!A5,4)-1,". XII. 31-ig")</f>
        <v>Felhasználás   2014. XII. 31-ig</v>
      </c>
      <c r="E3" s="230" t="str">
        <f>+'1.1.sz.mell.'!C3</f>
        <v>2015. évi előirányzat</v>
      </c>
      <c r="F3" s="59" t="str">
        <f>+CONCATENATE(LEFT(ÖSSZEFÜGGÉSEK!A5,4),". utáni szükséglet")</f>
        <v>2015. utáni szükséglet</v>
      </c>
    </row>
    <row r="4" spans="1:6" s="63" customFormat="1" ht="12" customHeight="1" thickBot="1">
      <c r="A4" s="60" t="s">
        <v>489</v>
      </c>
      <c r="B4" s="61" t="s">
        <v>490</v>
      </c>
      <c r="C4" s="61" t="s">
        <v>491</v>
      </c>
      <c r="D4" s="61" t="s">
        <v>493</v>
      </c>
      <c r="E4" s="61" t="s">
        <v>492</v>
      </c>
      <c r="F4" s="62" t="s">
        <v>495</v>
      </c>
    </row>
    <row r="5" spans="1:6" ht="15.9" customHeight="1">
      <c r="A5" s="500"/>
      <c r="B5" s="28"/>
      <c r="C5" s="502"/>
      <c r="D5" s="28"/>
      <c r="E5" s="28"/>
      <c r="F5" s="64">
        <f t="shared" ref="F5:F22" si="0">B5-D5-E5</f>
        <v>0</v>
      </c>
    </row>
    <row r="6" spans="1:6" ht="15.9" customHeight="1">
      <c r="A6" s="500"/>
      <c r="B6" s="28"/>
      <c r="C6" s="502"/>
      <c r="D6" s="28"/>
      <c r="E6" s="28"/>
      <c r="F6" s="64">
        <f t="shared" si="0"/>
        <v>0</v>
      </c>
    </row>
    <row r="7" spans="1:6" ht="15.9" customHeight="1">
      <c r="A7" s="500"/>
      <c r="B7" s="28"/>
      <c r="C7" s="502"/>
      <c r="D7" s="28"/>
      <c r="E7" s="28"/>
      <c r="F7" s="64">
        <f t="shared" si="0"/>
        <v>0</v>
      </c>
    </row>
    <row r="8" spans="1:6" ht="15.9" customHeight="1">
      <c r="A8" s="501"/>
      <c r="B8" s="28"/>
      <c r="C8" s="502"/>
      <c r="D8" s="28"/>
      <c r="E8" s="28"/>
      <c r="F8" s="64">
        <f t="shared" si="0"/>
        <v>0</v>
      </c>
    </row>
    <row r="9" spans="1:6" ht="15.9" customHeight="1">
      <c r="A9" s="500"/>
      <c r="B9" s="28"/>
      <c r="C9" s="502"/>
      <c r="D9" s="28"/>
      <c r="E9" s="28"/>
      <c r="F9" s="64">
        <f t="shared" si="0"/>
        <v>0</v>
      </c>
    </row>
    <row r="10" spans="1:6" ht="15.9" customHeight="1">
      <c r="A10" s="501"/>
      <c r="B10" s="28"/>
      <c r="C10" s="502"/>
      <c r="D10" s="28"/>
      <c r="E10" s="28"/>
      <c r="F10" s="64">
        <f t="shared" si="0"/>
        <v>0</v>
      </c>
    </row>
    <row r="11" spans="1:6" ht="15.9" customHeight="1">
      <c r="A11" s="500"/>
      <c r="B11" s="28"/>
      <c r="C11" s="502"/>
      <c r="D11" s="28"/>
      <c r="E11" s="28"/>
      <c r="F11" s="64">
        <f t="shared" si="0"/>
        <v>0</v>
      </c>
    </row>
    <row r="12" spans="1:6" ht="15.9" customHeight="1">
      <c r="A12" s="500"/>
      <c r="B12" s="28"/>
      <c r="C12" s="502"/>
      <c r="D12" s="28"/>
      <c r="E12" s="28"/>
      <c r="F12" s="64">
        <f t="shared" si="0"/>
        <v>0</v>
      </c>
    </row>
    <row r="13" spans="1:6" ht="15.9" customHeight="1">
      <c r="A13" s="500"/>
      <c r="B13" s="28"/>
      <c r="C13" s="502"/>
      <c r="D13" s="28"/>
      <c r="E13" s="28"/>
      <c r="F13" s="64">
        <f t="shared" si="0"/>
        <v>0</v>
      </c>
    </row>
    <row r="14" spans="1:6" ht="15.9" customHeight="1">
      <c r="A14" s="500"/>
      <c r="B14" s="28"/>
      <c r="C14" s="502"/>
      <c r="D14" s="28"/>
      <c r="E14" s="28"/>
      <c r="F14" s="64">
        <f t="shared" si="0"/>
        <v>0</v>
      </c>
    </row>
    <row r="15" spans="1:6" ht="15.9" customHeight="1">
      <c r="A15" s="500"/>
      <c r="B15" s="28"/>
      <c r="C15" s="502"/>
      <c r="D15" s="28"/>
      <c r="E15" s="28"/>
      <c r="F15" s="64">
        <f t="shared" si="0"/>
        <v>0</v>
      </c>
    </row>
    <row r="16" spans="1:6" ht="15.9" customHeight="1">
      <c r="A16" s="500"/>
      <c r="B16" s="28"/>
      <c r="C16" s="502"/>
      <c r="D16" s="28"/>
      <c r="E16" s="28"/>
      <c r="F16" s="64">
        <f t="shared" si="0"/>
        <v>0</v>
      </c>
    </row>
    <row r="17" spans="1:6" ht="15.9" customHeight="1">
      <c r="A17" s="500"/>
      <c r="B17" s="28"/>
      <c r="C17" s="502"/>
      <c r="D17" s="28"/>
      <c r="E17" s="28"/>
      <c r="F17" s="64">
        <f t="shared" si="0"/>
        <v>0</v>
      </c>
    </row>
    <row r="18" spans="1:6" ht="15.9" customHeight="1">
      <c r="A18" s="500"/>
      <c r="B18" s="28"/>
      <c r="C18" s="502"/>
      <c r="D18" s="28"/>
      <c r="E18" s="28"/>
      <c r="F18" s="64">
        <f t="shared" si="0"/>
        <v>0</v>
      </c>
    </row>
    <row r="19" spans="1:6" ht="15.9" customHeight="1">
      <c r="A19" s="500"/>
      <c r="B19" s="28"/>
      <c r="C19" s="502"/>
      <c r="D19" s="28"/>
      <c r="E19" s="28"/>
      <c r="F19" s="64">
        <f t="shared" si="0"/>
        <v>0</v>
      </c>
    </row>
    <row r="20" spans="1:6" ht="15.9" customHeight="1">
      <c r="A20" s="500"/>
      <c r="B20" s="28"/>
      <c r="C20" s="502"/>
      <c r="D20" s="28"/>
      <c r="E20" s="28"/>
      <c r="F20" s="64">
        <f t="shared" si="0"/>
        <v>0</v>
      </c>
    </row>
    <row r="21" spans="1:6" ht="15.9" customHeight="1">
      <c r="A21" s="500"/>
      <c r="B21" s="28"/>
      <c r="C21" s="502"/>
      <c r="D21" s="28"/>
      <c r="E21" s="28"/>
      <c r="F21" s="64">
        <f t="shared" si="0"/>
        <v>0</v>
      </c>
    </row>
    <row r="22" spans="1:6" ht="15.9" customHeight="1" thickBot="1">
      <c r="A22" s="65"/>
      <c r="B22" s="29"/>
      <c r="C22" s="503"/>
      <c r="D22" s="29"/>
      <c r="E22" s="29"/>
      <c r="F22" s="66">
        <f t="shared" si="0"/>
        <v>0</v>
      </c>
    </row>
    <row r="23" spans="1:6" s="69" customFormat="1" ht="18" customHeight="1" thickBot="1">
      <c r="A23" s="231" t="s">
        <v>63</v>
      </c>
      <c r="B23" s="67">
        <f>SUM(B5:B22)</f>
        <v>0</v>
      </c>
      <c r="C23" s="148"/>
      <c r="D23" s="67">
        <f>SUM(D5:D22)</f>
        <v>0</v>
      </c>
      <c r="E23" s="67">
        <f>SUM(E5:E22)</f>
        <v>0</v>
      </c>
      <c r="F23" s="68">
        <f>SUM(F5:F22)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2/2015.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4</vt:i4>
      </vt:variant>
    </vt:vector>
  </HeadingPairs>
  <TitlesOfParts>
    <vt:vector size="25" baseType="lpstr">
      <vt:lpstr>ÖSSZEFÜGGÉSEK</vt:lpstr>
      <vt:lpstr>1.1.sz.mell.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'9.1. sz. mell'!Nyomtatási_cím</vt:lpstr>
      <vt:lpstr>'1. sz tájékoztató t.'!Nyomtatási_terület</vt:lpstr>
      <vt:lpstr>'1.1.sz.mell.'!Nyomtatási_terület</vt:lpstr>
      <vt:lpstr>'7. sz tájékoztató t.'!Nyomtatási_terület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Jegyző</cp:lastModifiedBy>
  <cp:lastPrinted>2015-03-09T10:52:58Z</cp:lastPrinted>
  <dcterms:created xsi:type="dcterms:W3CDTF">1999-10-30T10:30:45Z</dcterms:created>
  <dcterms:modified xsi:type="dcterms:W3CDTF">2015-03-09T10:53:07Z</dcterms:modified>
</cp:coreProperties>
</file>